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180" windowHeight="8430" tabRatio="641" activeTab="1"/>
  </bookViews>
  <sheets>
    <sheet name="ID" sheetId="8" r:id="rId1"/>
    <sheet name="Initial Estimate" sheetId="15" r:id="rId2"/>
    <sheet name="CFI Initial Estimate" sheetId="12" r:id="rId3"/>
    <sheet name="Report" sheetId="2" state="hidden" r:id="rId4"/>
    <sheet name="CFI Report" sheetId="13" state="hidden" r:id="rId5"/>
    <sheet name="WO" sheetId="3" state="hidden" r:id="rId6"/>
    <sheet name="CFI Annual Report (Mar 31_)" sheetId="14" state="hidden" r:id="rId7"/>
    <sheet name="Approvals" sheetId="4" state="hidden" r:id="rId8"/>
    <sheet name="Approval Breakdown" sheetId="18" state="hidden" r:id="rId9"/>
    <sheet name="Estimates" sheetId="17" state="hidden" r:id="rId10"/>
    <sheet name="Estimate Breakdown" sheetId="19" state="hidden" r:id="rId11"/>
  </sheets>
  <externalReferences>
    <externalReference r:id="rId12"/>
  </externalReferences>
  <definedNames>
    <definedName name="_1REVISED_EST_ITEMS">#N/A</definedName>
    <definedName name="_xlnm._FilterDatabase" localSheetId="7" hidden="1">Approvals!$AL$12:$AL$16</definedName>
    <definedName name="_xlnm._FilterDatabase" localSheetId="9" hidden="1">Estimates!$BA$13:$BA$114</definedName>
    <definedName name="_xlnm._FilterDatabase" localSheetId="3" hidden="1">Report!$Y$13:$Y$115</definedName>
    <definedName name="APPROVALS" localSheetId="6">#REF!</definedName>
    <definedName name="APPROVALS" localSheetId="2">#REF!</definedName>
    <definedName name="APPROVALS" localSheetId="4">#REF!</definedName>
    <definedName name="APPROVALS" localSheetId="9">#REF!</definedName>
    <definedName name="APPROVALS">#REF!</definedName>
    <definedName name="choice2">'Initial Estimate'!$Q$13:$Q$14</definedName>
    <definedName name="choice3">'Initial Estimate'!$R$13:$R$14</definedName>
    <definedName name="Class">'Initial Estimate'!$C$7</definedName>
    <definedName name="EST" localSheetId="6">#REF!</definedName>
    <definedName name="EST" localSheetId="2">#REF!</definedName>
    <definedName name="EST" localSheetId="4">#REF!</definedName>
    <definedName name="EST">#REF!</definedName>
    <definedName name="EST." localSheetId="6">#REF!</definedName>
    <definedName name="EST." localSheetId="2">#REF!</definedName>
    <definedName name="EST." localSheetId="4">#REF!</definedName>
    <definedName name="EST.">#REF!</definedName>
    <definedName name="ESTIMATE">#N/A</definedName>
    <definedName name="FUNDS" localSheetId="6">#REF!</definedName>
    <definedName name="FUNDS" localSheetId="2">#REF!</definedName>
    <definedName name="FUNDS" localSheetId="4">#REF!</definedName>
    <definedName name="FUNDS" localSheetId="9">Estimates!$A$7:$BC$125</definedName>
    <definedName name="FUNDS">Approvals!$A$7:$AM$124</definedName>
    <definedName name="Group1">SUM('Initial Estimate'!$F$18,'Initial Estimate'!$F$19,'Initial Estimate'!$F$43,'Initial Estimate'!$F$53,'Initial Estimate'!$F$60,'Initial Estimate'!$F$82,'Initial Estimate'!$F$105)</definedName>
    <definedName name="Group2">SUM('Initial Estimate'!$F$97:$F$98)</definedName>
    <definedName name="Group3" localSheetId="3">+Report!$I$15+Report!$I$16+Report!$I$18+Report!#REF!+Report!$I$41+Report!$I$59+Report!$I$104-Report!$I$95-Report!$I$96+Report!$I$111</definedName>
    <definedName name="Group3">Report!$I$15+Report!$I$16+Report!$I$18+Report!#REF!+Report!$I$41+Report!$I$59+Report!$I$104-Report!$I$95-Report!$I$96+Report!$I$111</definedName>
    <definedName name="Group4" localSheetId="3">+Report!$J$15+Report!$J$16+Report!$J$18+Report!#REF!+Report!$J$41+Report!$J$59+Report!$J$104-Report!$J$95-Report!$J$96+Report!$J$111</definedName>
    <definedName name="Group4">Report!$J$15+Report!$J$16+Report!$J$18+Report!#REF!+Report!$J$41+Report!$J$59+Report!$J$104-Report!$J$95-Report!$J$96+Report!$J$111</definedName>
    <definedName name="Group5" localSheetId="3">+Report!$K$15+Report!$K$16+Report!$K$18+Report!#REF!+Report!$K$41+Report!$K$59+Report!$K$104-Report!$K$95-Report!$K$96+Report!$K$111</definedName>
    <definedName name="Group5">Report!$K$15+Report!$K$16+Report!$K$18+Report!#REF!+Report!$K$41+Report!$K$59+Report!$K$104-Report!$K$95-Report!$K$96+Report!$K$111</definedName>
    <definedName name="GroupA">SUM('Initial Estimate'!$H$18,'Initial Estimate'!#REF!,'Initial Estimate'!#REF!,'Initial Estimate'!$H$43,'Initial Estimate'!$H$53,'Initial Estimate'!$H$60,'Initial Estimate'!$H$82,'Initial Estimate'!$H$105,'Initial Estimate'!$H$112,'Initial Estimate'!#REF!)</definedName>
    <definedName name="GroupB">SUM('Initial Estimate'!$H$97:$H$98)</definedName>
    <definedName name="_xlnm.Print_Area" localSheetId="8">'Approval Breakdown'!$A$1:$K$17</definedName>
    <definedName name="_xlnm.Print_Area" localSheetId="7">Approvals!$A$1:$AL$124</definedName>
    <definedName name="_xlnm.Print_Area" localSheetId="6">'CFI Annual Report (Mar 31_)'!$A$1:$D$31</definedName>
    <definedName name="_xlnm.Print_Area" localSheetId="2">'CFI Initial Estimate'!$A$1:$D$30</definedName>
    <definedName name="_xlnm.Print_Area" localSheetId="4">'CFI Report'!$A$1:$D$30</definedName>
    <definedName name="_xlnm.Print_Area" localSheetId="10">'Estimate Breakdown'!$A$1:$J$17</definedName>
    <definedName name="_xlnm.Print_Area" localSheetId="9">Estimates!$A$1:$BB$125</definedName>
    <definedName name="_xlnm.Print_Area" localSheetId="0">ID!$A$1:$I$16</definedName>
    <definedName name="_xlnm.Print_Area" localSheetId="1">'Initial Estimate'!$A$1:$H$125</definedName>
    <definedName name="_xlnm.Print_Area" localSheetId="3">Report!$B$1:$X$129</definedName>
    <definedName name="_xlnm.Print_Area" localSheetId="5">WO!$A$1:$Q$469</definedName>
    <definedName name="_xlnm.Print_Titles" localSheetId="1">'Initial Estimate'!$14:$14</definedName>
    <definedName name="_xlnm.Print_Titles" localSheetId="3">Report!$10:$11</definedName>
    <definedName name="_xlnm.Print_Titles" localSheetId="5">WO!$3:$5</definedName>
    <definedName name="REPORT" localSheetId="9">#REF!</definedName>
    <definedName name="REPORT">#REF!</definedName>
    <definedName name="tax">'Initial Estimate'!$Q$8:$R$8</definedName>
    <definedName name="tbl_classes">'Initial Estimate'!$P$4:$P$7</definedName>
    <definedName name="WORKSHEET" localSheetId="6">#REF!</definedName>
    <definedName name="WORKSHEET" localSheetId="2">#REF!</definedName>
    <definedName name="WORKSHEET" localSheetId="4">#REF!</definedName>
    <definedName name="WORKSHEET">WO!$A$1:$L$467</definedName>
  </definedNames>
  <calcPr calcId="145621"/>
</workbook>
</file>

<file path=xl/calcChain.xml><?xml version="1.0" encoding="utf-8"?>
<calcChain xmlns="http://schemas.openxmlformats.org/spreadsheetml/2006/main">
  <c r="A25" i="12" l="1"/>
  <c r="B23" i="12"/>
  <c r="B22" i="12"/>
  <c r="B21" i="12"/>
  <c r="B20" i="12"/>
  <c r="B18" i="12"/>
  <c r="B17" i="12"/>
  <c r="B16" i="12"/>
  <c r="B15" i="12"/>
  <c r="F20" i="15" l="1"/>
  <c r="F67" i="15" l="1"/>
  <c r="F19" i="15"/>
  <c r="F18" i="15"/>
  <c r="F52" i="15"/>
  <c r="H52" i="15"/>
  <c r="R464" i="3" l="1"/>
  <c r="N407" i="3"/>
  <c r="N400" i="3"/>
  <c r="S61" i="3" l="1"/>
  <c r="P461" i="3"/>
  <c r="O461" i="3"/>
  <c r="P454" i="3"/>
  <c r="O454" i="3"/>
  <c r="S454" i="3" s="1"/>
  <c r="P447" i="3"/>
  <c r="O447" i="3"/>
  <c r="S447" i="3" s="1"/>
  <c r="P440" i="3"/>
  <c r="O440" i="3"/>
  <c r="S440" i="3" s="1"/>
  <c r="P433" i="3"/>
  <c r="O433" i="3"/>
  <c r="S433" i="3" s="1"/>
  <c r="P426" i="3"/>
  <c r="O426" i="3"/>
  <c r="S426" i="3" s="1"/>
  <c r="N414" i="3"/>
  <c r="P419" i="3"/>
  <c r="O419" i="3"/>
  <c r="S419" i="3" s="1"/>
  <c r="P412" i="3"/>
  <c r="O412" i="3"/>
  <c r="S412" i="3" s="1"/>
  <c r="P405" i="3"/>
  <c r="O405" i="3"/>
  <c r="S405" i="3" s="1"/>
  <c r="P398" i="3"/>
  <c r="O398" i="3"/>
  <c r="S398" i="3" s="1"/>
  <c r="P392" i="3"/>
  <c r="O392" i="3"/>
  <c r="S392" i="3" s="1"/>
  <c r="P385" i="3"/>
  <c r="O385" i="3"/>
  <c r="S385" i="3" s="1"/>
  <c r="P378" i="3"/>
  <c r="O378" i="3"/>
  <c r="S378" i="3" s="1"/>
  <c r="P371" i="3"/>
  <c r="O371" i="3"/>
  <c r="S371" i="3" s="1"/>
  <c r="P364" i="3"/>
  <c r="O364" i="3"/>
  <c r="S364" i="3" s="1"/>
  <c r="P357" i="3"/>
  <c r="O357" i="3"/>
  <c r="S357" i="3" s="1"/>
  <c r="P350" i="3"/>
  <c r="O350" i="3"/>
  <c r="S350" i="3" s="1"/>
  <c r="P343" i="3"/>
  <c r="O343" i="3"/>
  <c r="S343" i="3" s="1"/>
  <c r="P336" i="3"/>
  <c r="O336" i="3"/>
  <c r="S336" i="3" s="1"/>
  <c r="P329" i="3"/>
  <c r="O329" i="3"/>
  <c r="S329" i="3" s="1"/>
  <c r="P306" i="3"/>
  <c r="O306" i="3"/>
  <c r="S306" i="3" s="1"/>
  <c r="P299" i="3"/>
  <c r="O299" i="3"/>
  <c r="S299" i="3" s="1"/>
  <c r="P292" i="3"/>
  <c r="O292" i="3"/>
  <c r="S292" i="3" s="1"/>
  <c r="P285" i="3"/>
  <c r="O285" i="3"/>
  <c r="S285" i="3" s="1"/>
  <c r="P278" i="3"/>
  <c r="O278" i="3"/>
  <c r="S278" i="3" s="1"/>
  <c r="P271" i="3"/>
  <c r="O271" i="3"/>
  <c r="S271" i="3" s="1"/>
  <c r="P264" i="3"/>
  <c r="O264" i="3"/>
  <c r="S264" i="3" s="1"/>
  <c r="P257" i="3"/>
  <c r="O257" i="3"/>
  <c r="S257" i="3" s="1"/>
  <c r="P250" i="3"/>
  <c r="O250" i="3"/>
  <c r="S250" i="3" s="1"/>
  <c r="P243" i="3"/>
  <c r="O243" i="3"/>
  <c r="S243" i="3" s="1"/>
  <c r="P236" i="3"/>
  <c r="O236" i="3"/>
  <c r="S236" i="3" s="1"/>
  <c r="P229" i="3"/>
  <c r="O229" i="3"/>
  <c r="S229" i="3" s="1"/>
  <c r="P222" i="3"/>
  <c r="O222" i="3"/>
  <c r="S222" i="3" s="1"/>
  <c r="P215" i="3"/>
  <c r="O215" i="3"/>
  <c r="S215" i="3" s="1"/>
  <c r="P208" i="3"/>
  <c r="O208" i="3"/>
  <c r="S208" i="3" s="1"/>
  <c r="P201" i="3"/>
  <c r="O201" i="3"/>
  <c r="S201" i="3" s="1"/>
  <c r="P194" i="3"/>
  <c r="O194" i="3"/>
  <c r="S194" i="3" s="1"/>
  <c r="P187" i="3"/>
  <c r="O187" i="3"/>
  <c r="S187" i="3" s="1"/>
  <c r="P180" i="3"/>
  <c r="O180" i="3"/>
  <c r="S180" i="3" s="1"/>
  <c r="P173" i="3"/>
  <c r="O173" i="3"/>
  <c r="S173" i="3" s="1"/>
  <c r="P166" i="3"/>
  <c r="O166" i="3"/>
  <c r="S166" i="3" s="1"/>
  <c r="P159" i="3"/>
  <c r="O159" i="3"/>
  <c r="S159" i="3" s="1"/>
  <c r="P152" i="3"/>
  <c r="O152" i="3"/>
  <c r="S152" i="3" s="1"/>
  <c r="P145" i="3"/>
  <c r="O145" i="3"/>
  <c r="S145" i="3" s="1"/>
  <c r="P138" i="3"/>
  <c r="O138" i="3"/>
  <c r="S138" i="3" s="1"/>
  <c r="P131" i="3"/>
  <c r="O131" i="3"/>
  <c r="S131" i="3" s="1"/>
  <c r="P124" i="3"/>
  <c r="O124" i="3"/>
  <c r="S124" i="3" s="1"/>
  <c r="P117" i="3"/>
  <c r="O117" i="3"/>
  <c r="S117" i="3" s="1"/>
  <c r="P110" i="3"/>
  <c r="O110" i="3"/>
  <c r="S110" i="3" s="1"/>
  <c r="P103" i="3"/>
  <c r="O103" i="3"/>
  <c r="S103" i="3" s="1"/>
  <c r="P96" i="3"/>
  <c r="O96" i="3"/>
  <c r="S96" i="3" s="1"/>
  <c r="P89" i="3"/>
  <c r="O89" i="3"/>
  <c r="S89" i="3" s="1"/>
  <c r="P82" i="3"/>
  <c r="O82" i="3"/>
  <c r="S82" i="3" s="1"/>
  <c r="P75" i="3"/>
  <c r="O75" i="3"/>
  <c r="S75" i="3" s="1"/>
  <c r="P68" i="3"/>
  <c r="O68" i="3"/>
  <c r="S68" i="3" s="1"/>
  <c r="P61" i="3"/>
  <c r="O61" i="3"/>
  <c r="P54" i="3"/>
  <c r="O54" i="3"/>
  <c r="S54" i="3" s="1"/>
  <c r="P47" i="3"/>
  <c r="O47" i="3"/>
  <c r="S47" i="3" s="1"/>
  <c r="P40" i="3"/>
  <c r="O40" i="3"/>
  <c r="S40" i="3" s="1"/>
  <c r="P12" i="3"/>
  <c r="O12" i="3"/>
  <c r="S12" i="3" s="1"/>
  <c r="P33" i="3"/>
  <c r="O33" i="3"/>
  <c r="S33" i="3" s="1"/>
  <c r="P26" i="3"/>
  <c r="O26" i="3"/>
  <c r="S26" i="3" s="1"/>
  <c r="P19" i="3"/>
  <c r="O19" i="3"/>
  <c r="S19" i="3" s="1"/>
  <c r="I26" i="3"/>
  <c r="N21" i="3"/>
  <c r="H21" i="3"/>
  <c r="H22" i="3"/>
  <c r="N22" i="3"/>
  <c r="H23" i="3"/>
  <c r="N23" i="3"/>
  <c r="H24" i="3"/>
  <c r="N24" i="3"/>
  <c r="H25" i="3"/>
  <c r="N25" i="3"/>
  <c r="C78" i="2"/>
  <c r="C77" i="17" s="1"/>
  <c r="B78" i="2"/>
  <c r="C77" i="2"/>
  <c r="C76" i="17" s="1"/>
  <c r="B77" i="2"/>
  <c r="C76" i="2"/>
  <c r="B76" i="2"/>
  <c r="C75" i="2"/>
  <c r="B75" i="2"/>
  <c r="C74" i="2"/>
  <c r="B74" i="2"/>
  <c r="C57" i="2"/>
  <c r="B57" i="2"/>
  <c r="C56" i="2"/>
  <c r="B56" i="2"/>
  <c r="C55" i="2"/>
  <c r="B55" i="2"/>
  <c r="C50" i="2"/>
  <c r="B50" i="2"/>
  <c r="C49" i="2"/>
  <c r="B49" i="2"/>
  <c r="C48" i="2"/>
  <c r="B48" i="2"/>
  <c r="C47" i="2"/>
  <c r="B47"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18" i="2"/>
  <c r="B18" i="2"/>
  <c r="C17" i="2"/>
  <c r="B17" i="2"/>
  <c r="C16" i="2"/>
  <c r="B16" i="2"/>
  <c r="F94" i="15"/>
  <c r="F60" i="15"/>
  <c r="H48" i="15"/>
  <c r="C75" i="4" l="1"/>
  <c r="H19" i="15"/>
  <c r="S461" i="3"/>
  <c r="S464" i="3" s="1"/>
  <c r="O464" i="3"/>
  <c r="P464" i="3"/>
  <c r="N26" i="3"/>
  <c r="Q25" i="3"/>
  <c r="L25" i="3" s="1"/>
  <c r="Q23" i="3"/>
  <c r="L23" i="3" s="1"/>
  <c r="Q21" i="3"/>
  <c r="L21" i="3" s="1"/>
  <c r="Q22" i="3"/>
  <c r="L22" i="3" s="1"/>
  <c r="Q24" i="3"/>
  <c r="L24" i="3" s="1"/>
  <c r="I48" i="15"/>
  <c r="I19" i="15" l="1"/>
  <c r="H16" i="17"/>
  <c r="D126" i="2"/>
  <c r="N460" i="3" l="1"/>
  <c r="N459" i="3"/>
  <c r="N458" i="3"/>
  <c r="N457" i="3"/>
  <c r="N456" i="3"/>
  <c r="N453" i="3"/>
  <c r="N452" i="3"/>
  <c r="N451" i="3"/>
  <c r="N450" i="3"/>
  <c r="N449" i="3"/>
  <c r="N446" i="3"/>
  <c r="N445" i="3"/>
  <c r="N444" i="3"/>
  <c r="N443" i="3"/>
  <c r="N442" i="3"/>
  <c r="N439" i="3"/>
  <c r="N438" i="3"/>
  <c r="N437" i="3"/>
  <c r="N436" i="3"/>
  <c r="N435" i="3"/>
  <c r="N432" i="3"/>
  <c r="N431" i="3"/>
  <c r="N430" i="3"/>
  <c r="N429" i="3"/>
  <c r="N428" i="3"/>
  <c r="N425" i="3"/>
  <c r="N424" i="3"/>
  <c r="N423" i="3"/>
  <c r="N422" i="3"/>
  <c r="N421" i="3"/>
  <c r="N418" i="3"/>
  <c r="N417" i="3"/>
  <c r="N416" i="3"/>
  <c r="N415" i="3"/>
  <c r="N411" i="3"/>
  <c r="N410" i="3"/>
  <c r="N409" i="3"/>
  <c r="N408" i="3"/>
  <c r="N404" i="3"/>
  <c r="N403" i="3"/>
  <c r="N402" i="3"/>
  <c r="N401" i="3"/>
  <c r="N397" i="3"/>
  <c r="N396" i="3"/>
  <c r="N395" i="3"/>
  <c r="N394" i="3"/>
  <c r="N391" i="3"/>
  <c r="N390" i="3"/>
  <c r="N389" i="3"/>
  <c r="N388" i="3"/>
  <c r="N387" i="3"/>
  <c r="N384" i="3"/>
  <c r="N383" i="3"/>
  <c r="N382" i="3"/>
  <c r="N381" i="3"/>
  <c r="N380" i="3"/>
  <c r="N377" i="3"/>
  <c r="N376" i="3"/>
  <c r="N375" i="3"/>
  <c r="N374" i="3"/>
  <c r="N373" i="3"/>
  <c r="N370" i="3"/>
  <c r="N369" i="3"/>
  <c r="N368" i="3"/>
  <c r="N367" i="3"/>
  <c r="N366" i="3"/>
  <c r="N363" i="3"/>
  <c r="N362" i="3"/>
  <c r="N361" i="3"/>
  <c r="N360" i="3"/>
  <c r="N359" i="3"/>
  <c r="N356" i="3"/>
  <c r="N355" i="3"/>
  <c r="N354" i="3"/>
  <c r="N353" i="3"/>
  <c r="N352" i="3"/>
  <c r="N349" i="3"/>
  <c r="N348" i="3"/>
  <c r="N347" i="3"/>
  <c r="N346" i="3"/>
  <c r="N345" i="3"/>
  <c r="N342" i="3"/>
  <c r="N341" i="3"/>
  <c r="N340" i="3"/>
  <c r="N339" i="3"/>
  <c r="N338" i="3"/>
  <c r="N335" i="3"/>
  <c r="N334" i="3"/>
  <c r="N333" i="3"/>
  <c r="N332" i="3"/>
  <c r="N331" i="3"/>
  <c r="N328" i="3"/>
  <c r="N327" i="3"/>
  <c r="N326" i="3"/>
  <c r="N325" i="3"/>
  <c r="N324" i="3"/>
  <c r="N312" i="3"/>
  <c r="N311" i="3"/>
  <c r="N310" i="3"/>
  <c r="N309" i="3"/>
  <c r="N308" i="3"/>
  <c r="N305" i="3"/>
  <c r="N304" i="3"/>
  <c r="N303" i="3"/>
  <c r="N302" i="3"/>
  <c r="N301" i="3"/>
  <c r="N298" i="3"/>
  <c r="N297" i="3"/>
  <c r="N296" i="3"/>
  <c r="N295" i="3"/>
  <c r="N294" i="3"/>
  <c r="N291" i="3"/>
  <c r="N290" i="3"/>
  <c r="N289" i="3"/>
  <c r="N288" i="3"/>
  <c r="N287" i="3"/>
  <c r="N284" i="3"/>
  <c r="N283" i="3"/>
  <c r="N282" i="3"/>
  <c r="N281" i="3"/>
  <c r="N280" i="3"/>
  <c r="N277" i="3"/>
  <c r="N276" i="3"/>
  <c r="N275" i="3"/>
  <c r="N274" i="3"/>
  <c r="N273" i="3"/>
  <c r="N270" i="3"/>
  <c r="N269" i="3"/>
  <c r="N268" i="3"/>
  <c r="N267" i="3"/>
  <c r="N266" i="3"/>
  <c r="N263" i="3"/>
  <c r="N262" i="3"/>
  <c r="N261" i="3"/>
  <c r="N260" i="3"/>
  <c r="N259" i="3"/>
  <c r="N256" i="3"/>
  <c r="N255" i="3"/>
  <c r="N254" i="3"/>
  <c r="N253" i="3"/>
  <c r="N252" i="3"/>
  <c r="N249" i="3"/>
  <c r="N248" i="3"/>
  <c r="N247" i="3"/>
  <c r="N246" i="3"/>
  <c r="N245" i="3"/>
  <c r="N242" i="3"/>
  <c r="N241" i="3"/>
  <c r="N240" i="3"/>
  <c r="N239" i="3"/>
  <c r="N238" i="3"/>
  <c r="N235" i="3"/>
  <c r="N234" i="3"/>
  <c r="N233" i="3"/>
  <c r="N232" i="3"/>
  <c r="N231" i="3"/>
  <c r="N228" i="3"/>
  <c r="N227" i="3"/>
  <c r="N226" i="3"/>
  <c r="N225" i="3"/>
  <c r="N224" i="3"/>
  <c r="N221" i="3"/>
  <c r="N220" i="3"/>
  <c r="N219" i="3"/>
  <c r="N218" i="3"/>
  <c r="N217" i="3"/>
  <c r="N214" i="3"/>
  <c r="N213" i="3"/>
  <c r="N212" i="3"/>
  <c r="N211" i="3"/>
  <c r="N210" i="3"/>
  <c r="N207" i="3"/>
  <c r="N206" i="3"/>
  <c r="N205" i="3"/>
  <c r="N204" i="3"/>
  <c r="N203" i="3"/>
  <c r="N200" i="3"/>
  <c r="N199" i="3"/>
  <c r="N198" i="3"/>
  <c r="N197" i="3"/>
  <c r="N196" i="3"/>
  <c r="N193" i="3"/>
  <c r="N192" i="3"/>
  <c r="N191" i="3"/>
  <c r="N190" i="3"/>
  <c r="N189" i="3"/>
  <c r="N186" i="3"/>
  <c r="N185" i="3"/>
  <c r="N184" i="3"/>
  <c r="N183" i="3"/>
  <c r="N182" i="3"/>
  <c r="N179" i="3"/>
  <c r="N178" i="3"/>
  <c r="N177" i="3"/>
  <c r="N176" i="3"/>
  <c r="N175" i="3"/>
  <c r="N172" i="3"/>
  <c r="N171" i="3"/>
  <c r="N170" i="3"/>
  <c r="N169" i="3"/>
  <c r="N168" i="3"/>
  <c r="N165" i="3"/>
  <c r="N164" i="3"/>
  <c r="N163" i="3"/>
  <c r="N162" i="3"/>
  <c r="N161" i="3"/>
  <c r="N158" i="3"/>
  <c r="N157" i="3"/>
  <c r="N156" i="3"/>
  <c r="N155" i="3"/>
  <c r="N154" i="3"/>
  <c r="N151" i="3"/>
  <c r="N150" i="3"/>
  <c r="N149" i="3"/>
  <c r="N148" i="3"/>
  <c r="N147" i="3"/>
  <c r="N144" i="3"/>
  <c r="N143" i="3"/>
  <c r="N142" i="3"/>
  <c r="N141" i="3"/>
  <c r="N140" i="3"/>
  <c r="N137" i="3"/>
  <c r="N136" i="3"/>
  <c r="N135" i="3"/>
  <c r="N134" i="3"/>
  <c r="N133" i="3"/>
  <c r="N130" i="3"/>
  <c r="N129" i="3"/>
  <c r="N128" i="3"/>
  <c r="N127" i="3"/>
  <c r="N126" i="3"/>
  <c r="N123" i="3"/>
  <c r="N122" i="3"/>
  <c r="N121" i="3"/>
  <c r="N120" i="3"/>
  <c r="N119" i="3"/>
  <c r="N116" i="3"/>
  <c r="N115" i="3"/>
  <c r="N114" i="3"/>
  <c r="N113" i="3"/>
  <c r="N112" i="3"/>
  <c r="N109" i="3"/>
  <c r="N108" i="3"/>
  <c r="N107" i="3"/>
  <c r="N106" i="3"/>
  <c r="N105" i="3"/>
  <c r="N102" i="3"/>
  <c r="N101" i="3"/>
  <c r="N100" i="3"/>
  <c r="N99" i="3"/>
  <c r="N98" i="3"/>
  <c r="N95" i="3"/>
  <c r="N94" i="3"/>
  <c r="N93" i="3"/>
  <c r="N92" i="3"/>
  <c r="N91" i="3"/>
  <c r="N88" i="3"/>
  <c r="N87" i="3"/>
  <c r="N86" i="3"/>
  <c r="N85" i="3"/>
  <c r="N84" i="3"/>
  <c r="N81" i="3"/>
  <c r="N80" i="3"/>
  <c r="N79" i="3"/>
  <c r="N78" i="3"/>
  <c r="N77" i="3"/>
  <c r="N74" i="3"/>
  <c r="N73" i="3"/>
  <c r="N72" i="3"/>
  <c r="N71" i="3"/>
  <c r="N70" i="3"/>
  <c r="N67" i="3"/>
  <c r="N66" i="3"/>
  <c r="N65" i="3"/>
  <c r="N64" i="3"/>
  <c r="N63" i="3"/>
  <c r="N60" i="3"/>
  <c r="N59" i="3"/>
  <c r="N58" i="3"/>
  <c r="N57" i="3"/>
  <c r="N56" i="3"/>
  <c r="N53" i="3"/>
  <c r="N52" i="3"/>
  <c r="N51" i="3"/>
  <c r="N50" i="3"/>
  <c r="N49" i="3"/>
  <c r="N46" i="3"/>
  <c r="N45" i="3"/>
  <c r="N44" i="3"/>
  <c r="N43" i="3"/>
  <c r="N42" i="3"/>
  <c r="N39" i="3"/>
  <c r="N38" i="3"/>
  <c r="N37" i="3"/>
  <c r="N36" i="3"/>
  <c r="N35" i="3"/>
  <c r="N32" i="3"/>
  <c r="N31" i="3"/>
  <c r="N30" i="3"/>
  <c r="N29" i="3"/>
  <c r="N28" i="3"/>
  <c r="N18" i="3"/>
  <c r="N17" i="3"/>
  <c r="N16" i="3"/>
  <c r="N15" i="3"/>
  <c r="N14" i="3"/>
  <c r="N11" i="3"/>
  <c r="N10" i="3"/>
  <c r="N9" i="3"/>
  <c r="N8" i="3"/>
  <c r="N7" i="3"/>
  <c r="N405" i="3" l="1"/>
  <c r="N54" i="3"/>
  <c r="N82" i="3"/>
  <c r="N110" i="3"/>
  <c r="N166" i="3"/>
  <c r="N194" i="3"/>
  <c r="N222" i="3"/>
  <c r="N278" i="3"/>
  <c r="N19" i="3"/>
  <c r="N138" i="3"/>
  <c r="N250" i="3"/>
  <c r="N306" i="3"/>
  <c r="N343" i="3"/>
  <c r="N371" i="3"/>
  <c r="N426" i="3"/>
  <c r="N412" i="3"/>
  <c r="N398" i="3"/>
  <c r="N419" i="3"/>
  <c r="N12" i="3"/>
  <c r="N47" i="3"/>
  <c r="N75" i="3"/>
  <c r="N299" i="3"/>
  <c r="N336" i="3"/>
  <c r="N364" i="3"/>
  <c r="N33" i="3"/>
  <c r="N61" i="3"/>
  <c r="N89" i="3"/>
  <c r="N117" i="3"/>
  <c r="N145" i="3"/>
  <c r="N173" i="3"/>
  <c r="N201" i="3"/>
  <c r="N229" i="3"/>
  <c r="N257" i="3"/>
  <c r="N285" i="3"/>
  <c r="N350" i="3"/>
  <c r="N378" i="3"/>
  <c r="N433" i="3"/>
  <c r="N461" i="3"/>
  <c r="N454" i="3"/>
  <c r="N103" i="3"/>
  <c r="N131" i="3"/>
  <c r="N159" i="3"/>
  <c r="N187" i="3"/>
  <c r="N215" i="3"/>
  <c r="N243" i="3"/>
  <c r="N271" i="3"/>
  <c r="N392" i="3"/>
  <c r="N447" i="3"/>
  <c r="N40" i="3"/>
  <c r="N68" i="3"/>
  <c r="N96" i="3"/>
  <c r="N124" i="3"/>
  <c r="N152" i="3"/>
  <c r="N180" i="3"/>
  <c r="N208" i="3"/>
  <c r="N236" i="3"/>
  <c r="N264" i="3"/>
  <c r="N292" i="3"/>
  <c r="N329" i="3"/>
  <c r="N357" i="3"/>
  <c r="N385" i="3"/>
  <c r="N440" i="3"/>
  <c r="N464" i="3" l="1"/>
  <c r="P470" i="3"/>
  <c r="O470" i="3"/>
  <c r="H11" i="17" l="1"/>
  <c r="K11" i="17" s="1"/>
  <c r="AY11" i="17"/>
  <c r="AU11" i="17"/>
  <c r="AQ11" i="17"/>
  <c r="AM11" i="17"/>
  <c r="AI11" i="17"/>
  <c r="AE11" i="17"/>
  <c r="AA11" i="17"/>
  <c r="W11" i="17"/>
  <c r="S11" i="17" l="1"/>
  <c r="O11" i="17"/>
  <c r="F14" i="19"/>
  <c r="F13" i="19"/>
  <c r="F12" i="19"/>
  <c r="F11" i="19"/>
  <c r="F10" i="19"/>
  <c r="F9" i="19"/>
  <c r="F8" i="19"/>
  <c r="F7" i="19"/>
  <c r="F6" i="19"/>
  <c r="F5" i="19"/>
  <c r="P114" i="2" l="1"/>
  <c r="C114" i="17"/>
  <c r="C113" i="17"/>
  <c r="B112" i="17"/>
  <c r="C113" i="4"/>
  <c r="C112" i="4"/>
  <c r="B111" i="4"/>
  <c r="I13" i="18" l="1"/>
  <c r="H13" i="18"/>
  <c r="G13" i="18"/>
  <c r="B265" i="3" l="1"/>
  <c r="AX12" i="17" l="1"/>
  <c r="AW12" i="17"/>
  <c r="AV12" i="17"/>
  <c r="AT12" i="17"/>
  <c r="AS12" i="17"/>
  <c r="AR12" i="17"/>
  <c r="AP12" i="17"/>
  <c r="AO12" i="17"/>
  <c r="AN12" i="17"/>
  <c r="AL12" i="17"/>
  <c r="AK12" i="17"/>
  <c r="AJ12" i="17"/>
  <c r="AH12" i="17"/>
  <c r="AG12" i="17"/>
  <c r="AF12" i="17"/>
  <c r="AD12" i="17"/>
  <c r="AC12" i="17"/>
  <c r="AB12" i="17"/>
  <c r="Z12" i="17"/>
  <c r="Y12" i="17"/>
  <c r="X12" i="17"/>
  <c r="V12" i="17"/>
  <c r="U12" i="17"/>
  <c r="T12" i="17"/>
  <c r="R12" i="17"/>
  <c r="Q12" i="17"/>
  <c r="P12" i="17"/>
  <c r="N12" i="17"/>
  <c r="M12" i="17"/>
  <c r="L12" i="17"/>
  <c r="J12" i="17"/>
  <c r="I12" i="17"/>
  <c r="H12" i="17"/>
  <c r="F12" i="17"/>
  <c r="E12" i="17"/>
  <c r="D12" i="17"/>
  <c r="G3" i="18"/>
  <c r="AH11" i="4"/>
  <c r="AG11" i="4"/>
  <c r="AF11" i="4"/>
  <c r="AD11" i="4"/>
  <c r="AC11" i="4"/>
  <c r="AB11" i="4"/>
  <c r="Z11" i="4"/>
  <c r="Y11" i="4"/>
  <c r="X11" i="4"/>
  <c r="V11" i="4"/>
  <c r="U11" i="4"/>
  <c r="T11" i="4"/>
  <c r="R11" i="4"/>
  <c r="Q11" i="4"/>
  <c r="P11" i="4"/>
  <c r="N11" i="4"/>
  <c r="M11" i="4"/>
  <c r="L11" i="4"/>
  <c r="J11" i="4"/>
  <c r="I11" i="4"/>
  <c r="H11" i="4"/>
  <c r="F11" i="4"/>
  <c r="E11" i="4"/>
  <c r="D11" i="4"/>
  <c r="K4" i="3"/>
  <c r="W28" i="3" s="1"/>
  <c r="J4" i="3"/>
  <c r="V28" i="3" s="1"/>
  <c r="I4" i="3"/>
  <c r="U28" i="3" s="1"/>
  <c r="W11" i="2"/>
  <c r="V11" i="2"/>
  <c r="U11" i="2"/>
  <c r="S11" i="2"/>
  <c r="R11" i="2"/>
  <c r="Q11" i="2"/>
  <c r="O11" i="2"/>
  <c r="N11" i="2"/>
  <c r="M11" i="2"/>
  <c r="K11" i="2"/>
  <c r="J11" i="2"/>
  <c r="I11" i="2"/>
  <c r="J4" i="18" l="1"/>
  <c r="C3" i="15" l="1"/>
  <c r="C6" i="2" s="1"/>
  <c r="K398" i="3" l="1"/>
  <c r="J398" i="3"/>
  <c r="I398" i="3"/>
  <c r="AI76" i="4" l="1"/>
  <c r="AI75" i="4"/>
  <c r="AI74" i="4"/>
  <c r="AI73" i="4"/>
  <c r="AI72" i="4"/>
  <c r="AI71" i="4"/>
  <c r="AE76" i="4"/>
  <c r="AE75" i="4"/>
  <c r="AE74" i="4"/>
  <c r="AE73" i="4"/>
  <c r="AE72" i="4"/>
  <c r="AE71" i="4"/>
  <c r="AA76" i="4"/>
  <c r="AA75" i="4"/>
  <c r="AA74" i="4"/>
  <c r="AA73" i="4"/>
  <c r="AA72" i="4"/>
  <c r="AA71" i="4"/>
  <c r="W76" i="4"/>
  <c r="W75" i="4"/>
  <c r="W74" i="4"/>
  <c r="W73" i="4"/>
  <c r="W72" i="4"/>
  <c r="W71" i="4"/>
  <c r="S76" i="4"/>
  <c r="S75" i="4"/>
  <c r="S74" i="4"/>
  <c r="S73" i="4"/>
  <c r="S72" i="4"/>
  <c r="S71" i="4"/>
  <c r="O76" i="4"/>
  <c r="O75" i="4"/>
  <c r="O74" i="4"/>
  <c r="O73" i="4"/>
  <c r="O72" i="4"/>
  <c r="O71" i="4"/>
  <c r="K76" i="4"/>
  <c r="AL76" i="4" s="1"/>
  <c r="K75" i="4"/>
  <c r="AL75" i="4" s="1"/>
  <c r="K74" i="4"/>
  <c r="AL74" i="4" s="1"/>
  <c r="K73" i="4"/>
  <c r="AL73" i="4" s="1"/>
  <c r="K72" i="4"/>
  <c r="AL72" i="4" s="1"/>
  <c r="K71" i="4"/>
  <c r="AL71" i="4" s="1"/>
  <c r="K81" i="4"/>
  <c r="AY77" i="17"/>
  <c r="AY76" i="17"/>
  <c r="AY75" i="17"/>
  <c r="AY74" i="17"/>
  <c r="AY73" i="17"/>
  <c r="AY72" i="17"/>
  <c r="AU77" i="17"/>
  <c r="AU76" i="17"/>
  <c r="AU75" i="17"/>
  <c r="AU74" i="17"/>
  <c r="AU73" i="17"/>
  <c r="AU72" i="17"/>
  <c r="AQ77" i="17"/>
  <c r="AQ76" i="17"/>
  <c r="AQ75" i="17"/>
  <c r="AQ74" i="17"/>
  <c r="AQ73" i="17"/>
  <c r="AQ72" i="17"/>
  <c r="AM77" i="17"/>
  <c r="AM76" i="17"/>
  <c r="AM75" i="17"/>
  <c r="AM74" i="17"/>
  <c r="AM73" i="17"/>
  <c r="AM72" i="17"/>
  <c r="AI77" i="17"/>
  <c r="AI76" i="17"/>
  <c r="AI75" i="17"/>
  <c r="AI74" i="17"/>
  <c r="AI73" i="17"/>
  <c r="AI72" i="17"/>
  <c r="AE77" i="17"/>
  <c r="AE76" i="17"/>
  <c r="AE75" i="17"/>
  <c r="AE74" i="17"/>
  <c r="AE73" i="17"/>
  <c r="AE72" i="17"/>
  <c r="AA77" i="17"/>
  <c r="AA76" i="17"/>
  <c r="AA75" i="17"/>
  <c r="AA74" i="17"/>
  <c r="AA73" i="17"/>
  <c r="AA72" i="17"/>
  <c r="W77" i="17"/>
  <c r="W76" i="17"/>
  <c r="W75" i="17"/>
  <c r="W74" i="17"/>
  <c r="W73" i="17"/>
  <c r="W72" i="17"/>
  <c r="S77" i="17"/>
  <c r="S76" i="17"/>
  <c r="S75" i="17"/>
  <c r="S74" i="17"/>
  <c r="S73" i="17"/>
  <c r="S72" i="17"/>
  <c r="O82" i="17"/>
  <c r="O72" i="17"/>
  <c r="O77" i="17"/>
  <c r="O76" i="17"/>
  <c r="O75" i="17"/>
  <c r="O74" i="17"/>
  <c r="O73" i="17"/>
  <c r="O68" i="17"/>
  <c r="O66" i="17"/>
  <c r="O64" i="17"/>
  <c r="O63" i="17"/>
  <c r="O62" i="17"/>
  <c r="AI88" i="17"/>
  <c r="AI87" i="17"/>
  <c r="K264" i="3" l="1"/>
  <c r="S69" i="2" s="1"/>
  <c r="J264" i="3"/>
  <c r="R69" i="2" s="1"/>
  <c r="I264" i="3"/>
  <c r="Q69" i="2" s="1"/>
  <c r="H263" i="3"/>
  <c r="H262" i="3"/>
  <c r="H261" i="3"/>
  <c r="H260" i="3"/>
  <c r="H259" i="3"/>
  <c r="K461" i="3"/>
  <c r="J461" i="3"/>
  <c r="I461" i="3"/>
  <c r="H460" i="3"/>
  <c r="H459" i="3"/>
  <c r="H458" i="3"/>
  <c r="Q458" i="3" s="1"/>
  <c r="H457" i="3"/>
  <c r="H456" i="3"/>
  <c r="K454" i="3"/>
  <c r="J454" i="3"/>
  <c r="I454" i="3"/>
  <c r="H453" i="3"/>
  <c r="H452" i="3"/>
  <c r="H451" i="3"/>
  <c r="H450" i="3"/>
  <c r="H449" i="3"/>
  <c r="K447" i="3"/>
  <c r="J447" i="3"/>
  <c r="I447" i="3"/>
  <c r="H446" i="3"/>
  <c r="H445" i="3"/>
  <c r="H444" i="3"/>
  <c r="H443" i="3"/>
  <c r="H442" i="3"/>
  <c r="K440" i="3"/>
  <c r="J440" i="3"/>
  <c r="I440" i="3"/>
  <c r="H439" i="3"/>
  <c r="H438" i="3"/>
  <c r="H437" i="3"/>
  <c r="H436" i="3"/>
  <c r="H435" i="3"/>
  <c r="K433" i="3"/>
  <c r="J433" i="3"/>
  <c r="I433" i="3"/>
  <c r="H432" i="3"/>
  <c r="H431" i="3"/>
  <c r="H430" i="3"/>
  <c r="H429" i="3"/>
  <c r="H428" i="3"/>
  <c r="K426" i="3"/>
  <c r="J426" i="3"/>
  <c r="I426" i="3"/>
  <c r="H425" i="3"/>
  <c r="H424" i="3"/>
  <c r="H423" i="3"/>
  <c r="H422" i="3"/>
  <c r="H421" i="3"/>
  <c r="K419" i="3"/>
  <c r="J419" i="3"/>
  <c r="I419" i="3"/>
  <c r="H418" i="3"/>
  <c r="H417" i="3"/>
  <c r="H416" i="3"/>
  <c r="H415" i="3"/>
  <c r="H414" i="3"/>
  <c r="K412" i="3"/>
  <c r="J412" i="3"/>
  <c r="I412" i="3"/>
  <c r="H411" i="3"/>
  <c r="H410" i="3"/>
  <c r="H409" i="3"/>
  <c r="H408" i="3"/>
  <c r="H407" i="3"/>
  <c r="K405" i="3"/>
  <c r="J405" i="3"/>
  <c r="I405" i="3"/>
  <c r="H404" i="3"/>
  <c r="H403" i="3"/>
  <c r="H402" i="3"/>
  <c r="H401" i="3"/>
  <c r="H400" i="3"/>
  <c r="H397" i="3"/>
  <c r="H396" i="3"/>
  <c r="H395" i="3"/>
  <c r="H394" i="3"/>
  <c r="K392" i="3"/>
  <c r="J392" i="3"/>
  <c r="I392" i="3"/>
  <c r="H391" i="3"/>
  <c r="H390" i="3"/>
  <c r="H389" i="3"/>
  <c r="H388" i="3"/>
  <c r="H387" i="3"/>
  <c r="K385" i="3"/>
  <c r="J385" i="3"/>
  <c r="I385" i="3"/>
  <c r="H384" i="3"/>
  <c r="H383" i="3"/>
  <c r="H382" i="3"/>
  <c r="H381" i="3"/>
  <c r="H380" i="3"/>
  <c r="K378" i="3"/>
  <c r="J378" i="3"/>
  <c r="I378" i="3"/>
  <c r="H377" i="3"/>
  <c r="H376" i="3"/>
  <c r="H375" i="3"/>
  <c r="H374" i="3"/>
  <c r="H373" i="3"/>
  <c r="K371" i="3"/>
  <c r="J371" i="3"/>
  <c r="I371" i="3"/>
  <c r="H370" i="3"/>
  <c r="H369" i="3"/>
  <c r="H368" i="3"/>
  <c r="H367" i="3"/>
  <c r="H366" i="3"/>
  <c r="K364" i="3"/>
  <c r="J364" i="3"/>
  <c r="I364" i="3"/>
  <c r="H363" i="3"/>
  <c r="H362" i="3"/>
  <c r="H361" i="3"/>
  <c r="H360" i="3"/>
  <c r="H359" i="3"/>
  <c r="K357" i="3"/>
  <c r="J357" i="3"/>
  <c r="I357" i="3"/>
  <c r="H356" i="3"/>
  <c r="H355" i="3"/>
  <c r="H354" i="3"/>
  <c r="H353" i="3"/>
  <c r="H352" i="3"/>
  <c r="K350" i="3"/>
  <c r="J350" i="3"/>
  <c r="I350" i="3"/>
  <c r="H349" i="3"/>
  <c r="H348" i="3"/>
  <c r="H347" i="3"/>
  <c r="H346" i="3"/>
  <c r="H345" i="3"/>
  <c r="K343" i="3"/>
  <c r="J343" i="3"/>
  <c r="I343" i="3"/>
  <c r="H342" i="3"/>
  <c r="H341" i="3"/>
  <c r="H340" i="3"/>
  <c r="H339" i="3"/>
  <c r="H338" i="3"/>
  <c r="K336" i="3"/>
  <c r="J336" i="3"/>
  <c r="I336" i="3"/>
  <c r="H335" i="3"/>
  <c r="H334" i="3"/>
  <c r="H333" i="3"/>
  <c r="H332" i="3"/>
  <c r="H331" i="3"/>
  <c r="K329" i="3"/>
  <c r="J329" i="3"/>
  <c r="I329" i="3"/>
  <c r="H328" i="3"/>
  <c r="H327" i="3"/>
  <c r="H326" i="3"/>
  <c r="H325" i="3"/>
  <c r="H324" i="3"/>
  <c r="K306" i="3"/>
  <c r="J306" i="3"/>
  <c r="I306" i="3"/>
  <c r="H305" i="3"/>
  <c r="H304" i="3"/>
  <c r="H303" i="3"/>
  <c r="H302" i="3"/>
  <c r="H301" i="3"/>
  <c r="K299" i="3"/>
  <c r="J299" i="3"/>
  <c r="I299" i="3"/>
  <c r="H298" i="3"/>
  <c r="H297" i="3"/>
  <c r="H296" i="3"/>
  <c r="H295" i="3"/>
  <c r="H294" i="3"/>
  <c r="K292" i="3"/>
  <c r="J292" i="3"/>
  <c r="I292" i="3"/>
  <c r="H291" i="3"/>
  <c r="H290" i="3"/>
  <c r="H289" i="3"/>
  <c r="H288" i="3"/>
  <c r="H287" i="3"/>
  <c r="K285" i="3"/>
  <c r="J285" i="3"/>
  <c r="I285" i="3"/>
  <c r="H284" i="3"/>
  <c r="H283" i="3"/>
  <c r="H282" i="3"/>
  <c r="H281" i="3"/>
  <c r="H280" i="3"/>
  <c r="K278" i="3"/>
  <c r="J278" i="3"/>
  <c r="I278" i="3"/>
  <c r="H277" i="3"/>
  <c r="H276" i="3"/>
  <c r="H275" i="3"/>
  <c r="H274" i="3"/>
  <c r="H273" i="3"/>
  <c r="K271" i="3"/>
  <c r="J271" i="3"/>
  <c r="I271" i="3"/>
  <c r="H270" i="3"/>
  <c r="H269" i="3"/>
  <c r="H268" i="3"/>
  <c r="H267" i="3"/>
  <c r="H266" i="3"/>
  <c r="K257" i="3"/>
  <c r="J257" i="3"/>
  <c r="I257" i="3"/>
  <c r="H256" i="3"/>
  <c r="H255" i="3"/>
  <c r="H254" i="3"/>
  <c r="H253" i="3"/>
  <c r="H252" i="3"/>
  <c r="K250" i="3"/>
  <c r="J250" i="3"/>
  <c r="I250" i="3"/>
  <c r="H249" i="3"/>
  <c r="H248" i="3"/>
  <c r="H247" i="3"/>
  <c r="H246" i="3"/>
  <c r="H245" i="3"/>
  <c r="K243" i="3"/>
  <c r="J243" i="3"/>
  <c r="I243" i="3"/>
  <c r="H242" i="3"/>
  <c r="H241" i="3"/>
  <c r="H240" i="3"/>
  <c r="H239" i="3"/>
  <c r="H238" i="3"/>
  <c r="K236" i="3"/>
  <c r="J236" i="3"/>
  <c r="I236" i="3"/>
  <c r="H235" i="3"/>
  <c r="H234" i="3"/>
  <c r="H233" i="3"/>
  <c r="H232" i="3"/>
  <c r="H231" i="3"/>
  <c r="K229" i="3"/>
  <c r="J229" i="3"/>
  <c r="I229" i="3"/>
  <c r="H228" i="3"/>
  <c r="H227" i="3"/>
  <c r="H226" i="3"/>
  <c r="H225" i="3"/>
  <c r="H224" i="3"/>
  <c r="K222" i="3"/>
  <c r="J222" i="3"/>
  <c r="I222" i="3"/>
  <c r="H221" i="3"/>
  <c r="H220" i="3"/>
  <c r="H219" i="3"/>
  <c r="H218" i="3"/>
  <c r="H217" i="3"/>
  <c r="K215" i="3"/>
  <c r="J215" i="3"/>
  <c r="I215" i="3"/>
  <c r="H214" i="3"/>
  <c r="H213" i="3"/>
  <c r="H212" i="3"/>
  <c r="H211" i="3"/>
  <c r="H210" i="3"/>
  <c r="K208" i="3"/>
  <c r="J208" i="3"/>
  <c r="I208" i="3"/>
  <c r="H207" i="3"/>
  <c r="H206" i="3"/>
  <c r="H205" i="3"/>
  <c r="H204" i="3"/>
  <c r="H203" i="3"/>
  <c r="K201" i="3"/>
  <c r="J201" i="3"/>
  <c r="I201" i="3"/>
  <c r="H200" i="3"/>
  <c r="H199" i="3"/>
  <c r="H198" i="3"/>
  <c r="H197" i="3"/>
  <c r="H196" i="3"/>
  <c r="K194" i="3"/>
  <c r="J194" i="3"/>
  <c r="I194" i="3"/>
  <c r="H193" i="3"/>
  <c r="H192" i="3"/>
  <c r="H191" i="3"/>
  <c r="H190" i="3"/>
  <c r="H189" i="3"/>
  <c r="K187" i="3"/>
  <c r="J187" i="3"/>
  <c r="I187" i="3"/>
  <c r="H186" i="3"/>
  <c r="H185" i="3"/>
  <c r="H184" i="3"/>
  <c r="H183" i="3"/>
  <c r="H182" i="3"/>
  <c r="K180" i="3"/>
  <c r="J180" i="3"/>
  <c r="I180" i="3"/>
  <c r="H179" i="3"/>
  <c r="H178" i="3"/>
  <c r="H177" i="3"/>
  <c r="H176" i="3"/>
  <c r="H175" i="3"/>
  <c r="K173" i="3"/>
  <c r="J173" i="3"/>
  <c r="I173" i="3"/>
  <c r="H172" i="3"/>
  <c r="H171" i="3"/>
  <c r="H170" i="3"/>
  <c r="H169" i="3"/>
  <c r="H168" i="3"/>
  <c r="K166" i="3"/>
  <c r="S40" i="2" s="1"/>
  <c r="J166" i="3"/>
  <c r="R40" i="2" s="1"/>
  <c r="I166" i="3"/>
  <c r="Q40" i="2" s="1"/>
  <c r="H165" i="3"/>
  <c r="H164" i="3"/>
  <c r="H163" i="3"/>
  <c r="H162" i="3"/>
  <c r="H161" i="3"/>
  <c r="K159" i="3"/>
  <c r="J159" i="3"/>
  <c r="I159" i="3"/>
  <c r="H158" i="3"/>
  <c r="H157" i="3"/>
  <c r="H156" i="3"/>
  <c r="H155" i="3"/>
  <c r="H154" i="3"/>
  <c r="K152" i="3"/>
  <c r="J152" i="3"/>
  <c r="I152" i="3"/>
  <c r="H151" i="3"/>
  <c r="H150" i="3"/>
  <c r="H149" i="3"/>
  <c r="H148" i="3"/>
  <c r="H147" i="3"/>
  <c r="K145" i="3"/>
  <c r="J145" i="3"/>
  <c r="I145" i="3"/>
  <c r="H144" i="3"/>
  <c r="H143" i="3"/>
  <c r="H142" i="3"/>
  <c r="H141" i="3"/>
  <c r="H140" i="3"/>
  <c r="K138" i="3"/>
  <c r="J138" i="3"/>
  <c r="I138" i="3"/>
  <c r="H137" i="3"/>
  <c r="H136" i="3"/>
  <c r="H135" i="3"/>
  <c r="H134" i="3"/>
  <c r="H133" i="3"/>
  <c r="K131" i="3"/>
  <c r="J131" i="3"/>
  <c r="I131" i="3"/>
  <c r="H130" i="3"/>
  <c r="H129" i="3"/>
  <c r="H128" i="3"/>
  <c r="H127" i="3"/>
  <c r="H126" i="3"/>
  <c r="K124" i="3"/>
  <c r="J124" i="3"/>
  <c r="I124" i="3"/>
  <c r="H123" i="3"/>
  <c r="H122" i="3"/>
  <c r="H121" i="3"/>
  <c r="H120" i="3"/>
  <c r="H119" i="3"/>
  <c r="K117" i="3"/>
  <c r="J117" i="3"/>
  <c r="I117" i="3"/>
  <c r="H116" i="3"/>
  <c r="H115" i="3"/>
  <c r="H114" i="3"/>
  <c r="H113" i="3"/>
  <c r="H112" i="3"/>
  <c r="K110" i="3"/>
  <c r="J110" i="3"/>
  <c r="I110" i="3"/>
  <c r="H109" i="3"/>
  <c r="H108" i="3"/>
  <c r="H107" i="3"/>
  <c r="H106" i="3"/>
  <c r="H105" i="3"/>
  <c r="K103" i="3"/>
  <c r="J103" i="3"/>
  <c r="I103" i="3"/>
  <c r="H102" i="3"/>
  <c r="H101" i="3"/>
  <c r="H100" i="3"/>
  <c r="H99" i="3"/>
  <c r="H98" i="3"/>
  <c r="K96" i="3"/>
  <c r="J96" i="3"/>
  <c r="I96" i="3"/>
  <c r="H95" i="3"/>
  <c r="H94" i="3"/>
  <c r="H93" i="3"/>
  <c r="H92" i="3"/>
  <c r="H91" i="3"/>
  <c r="K89" i="3"/>
  <c r="J89" i="3"/>
  <c r="I89" i="3"/>
  <c r="H88" i="3"/>
  <c r="H87" i="3"/>
  <c r="H86" i="3"/>
  <c r="H85" i="3"/>
  <c r="H84" i="3"/>
  <c r="K82" i="3"/>
  <c r="J82" i="3"/>
  <c r="I82" i="3"/>
  <c r="H81" i="3"/>
  <c r="H80" i="3"/>
  <c r="H79" i="3"/>
  <c r="H78" i="3"/>
  <c r="H77" i="3"/>
  <c r="K75" i="3"/>
  <c r="J75" i="3"/>
  <c r="I75" i="3"/>
  <c r="H74" i="3"/>
  <c r="H73" i="3"/>
  <c r="H72" i="3"/>
  <c r="H71" i="3"/>
  <c r="H70" i="3"/>
  <c r="K68" i="3"/>
  <c r="J68" i="3"/>
  <c r="I68" i="3"/>
  <c r="H67" i="3"/>
  <c r="H66" i="3"/>
  <c r="H65" i="3"/>
  <c r="H64" i="3"/>
  <c r="H63" i="3"/>
  <c r="K61" i="3"/>
  <c r="J61" i="3"/>
  <c r="I61" i="3"/>
  <c r="H60" i="3"/>
  <c r="H59" i="3"/>
  <c r="H58" i="3"/>
  <c r="H57" i="3"/>
  <c r="H56" i="3"/>
  <c r="K54" i="3"/>
  <c r="J54" i="3"/>
  <c r="I54" i="3"/>
  <c r="H53" i="3"/>
  <c r="H52" i="3"/>
  <c r="H51" i="3"/>
  <c r="H50" i="3"/>
  <c r="H49" i="3"/>
  <c r="K47" i="3"/>
  <c r="J47" i="3"/>
  <c r="I47" i="3"/>
  <c r="H46" i="3"/>
  <c r="H45" i="3"/>
  <c r="H44" i="3"/>
  <c r="H43" i="3"/>
  <c r="H42" i="3"/>
  <c r="K40" i="3"/>
  <c r="J40" i="3"/>
  <c r="I40" i="3"/>
  <c r="H39" i="3"/>
  <c r="H38" i="3"/>
  <c r="H37" i="3"/>
  <c r="H36" i="3"/>
  <c r="H35" i="3"/>
  <c r="H32" i="3"/>
  <c r="H31" i="3"/>
  <c r="H30" i="3"/>
  <c r="H29" i="3"/>
  <c r="K19" i="3"/>
  <c r="J19" i="3"/>
  <c r="I19" i="3"/>
  <c r="H18" i="3"/>
  <c r="H17" i="3"/>
  <c r="H16" i="3"/>
  <c r="H15" i="3"/>
  <c r="H14" i="3"/>
  <c r="K12" i="3"/>
  <c r="J12" i="3"/>
  <c r="I12" i="3"/>
  <c r="H10" i="3"/>
  <c r="H9" i="3"/>
  <c r="H8" i="3"/>
  <c r="H7" i="3"/>
  <c r="Q7" i="3" s="1"/>
  <c r="H264" i="3" l="1"/>
  <c r="P69" i="2" s="1"/>
  <c r="H257" i="3"/>
  <c r="Q8" i="3"/>
  <c r="L8" i="3" s="1"/>
  <c r="Q10" i="3"/>
  <c r="L10" i="3" s="1"/>
  <c r="H19" i="3"/>
  <c r="Q16" i="3"/>
  <c r="L16" i="3" s="1"/>
  <c r="Q18" i="3"/>
  <c r="L18" i="3" s="1"/>
  <c r="Q30" i="3"/>
  <c r="L30" i="3" s="1"/>
  <c r="Q32" i="3"/>
  <c r="L32" i="3" s="1"/>
  <c r="Q37" i="3"/>
  <c r="L37" i="3" s="1"/>
  <c r="Q39" i="3"/>
  <c r="L39" i="3" s="1"/>
  <c r="Q44" i="3"/>
  <c r="L44" i="3" s="1"/>
  <c r="Q46" i="3"/>
  <c r="L46" i="3" s="1"/>
  <c r="Q51" i="3"/>
  <c r="L51" i="3" s="1"/>
  <c r="Q53" i="3"/>
  <c r="L53" i="3" s="1"/>
  <c r="Q58" i="3"/>
  <c r="L58" i="3" s="1"/>
  <c r="Q60" i="3"/>
  <c r="L60" i="3" s="1"/>
  <c r="Q65" i="3"/>
  <c r="L65" i="3" s="1"/>
  <c r="Q67" i="3"/>
  <c r="L67" i="3" s="1"/>
  <c r="Q72" i="3"/>
  <c r="L72" i="3" s="1"/>
  <c r="Q74" i="3"/>
  <c r="L74" i="3" s="1"/>
  <c r="Q79" i="3"/>
  <c r="L79" i="3" s="1"/>
  <c r="Q81" i="3"/>
  <c r="L81" i="3" s="1"/>
  <c r="Q86" i="3"/>
  <c r="L86" i="3" s="1"/>
  <c r="Q88" i="3"/>
  <c r="L88" i="3" s="1"/>
  <c r="Q93" i="3"/>
  <c r="L93" i="3" s="1"/>
  <c r="Q95" i="3"/>
  <c r="L95" i="3" s="1"/>
  <c r="Q100" i="3"/>
  <c r="L100" i="3" s="1"/>
  <c r="Q102" i="3"/>
  <c r="L102" i="3" s="1"/>
  <c r="Q107" i="3"/>
  <c r="L107" i="3" s="1"/>
  <c r="Q109" i="3"/>
  <c r="L109" i="3" s="1"/>
  <c r="Q114" i="3"/>
  <c r="L114" i="3" s="1"/>
  <c r="Q116" i="3"/>
  <c r="L116" i="3" s="1"/>
  <c r="Q121" i="3"/>
  <c r="L121" i="3" s="1"/>
  <c r="Q123" i="3"/>
  <c r="L123" i="3" s="1"/>
  <c r="Q128" i="3"/>
  <c r="L128" i="3" s="1"/>
  <c r="Q130" i="3"/>
  <c r="L130" i="3" s="1"/>
  <c r="Q135" i="3"/>
  <c r="L135" i="3" s="1"/>
  <c r="Q137" i="3"/>
  <c r="L137" i="3" s="1"/>
  <c r="Q142" i="3"/>
  <c r="L142" i="3" s="1"/>
  <c r="Q144" i="3"/>
  <c r="L144" i="3" s="1"/>
  <c r="Q149" i="3"/>
  <c r="L149" i="3" s="1"/>
  <c r="Q151" i="3"/>
  <c r="L151" i="3" s="1"/>
  <c r="Q156" i="3"/>
  <c r="L156" i="3" s="1"/>
  <c r="Q158" i="3"/>
  <c r="L158" i="3" s="1"/>
  <c r="Q163" i="3"/>
  <c r="L163" i="3" s="1"/>
  <c r="Q165" i="3"/>
  <c r="L165" i="3" s="1"/>
  <c r="Q169" i="3"/>
  <c r="L169" i="3" s="1"/>
  <c r="Q171" i="3"/>
  <c r="L171" i="3" s="1"/>
  <c r="Q176" i="3"/>
  <c r="L176" i="3" s="1"/>
  <c r="Q178" i="3"/>
  <c r="L178" i="3" s="1"/>
  <c r="Q183" i="3"/>
  <c r="L183" i="3" s="1"/>
  <c r="Q185" i="3"/>
  <c r="L185" i="3" s="1"/>
  <c r="Q190" i="3"/>
  <c r="L190" i="3" s="1"/>
  <c r="Q192" i="3"/>
  <c r="L192" i="3" s="1"/>
  <c r="Q197" i="3"/>
  <c r="L197" i="3" s="1"/>
  <c r="Q199" i="3"/>
  <c r="L199" i="3" s="1"/>
  <c r="Q204" i="3"/>
  <c r="L204" i="3" s="1"/>
  <c r="Q206" i="3"/>
  <c r="L206" i="3" s="1"/>
  <c r="Q211" i="3"/>
  <c r="L211" i="3" s="1"/>
  <c r="Q213" i="3"/>
  <c r="L213" i="3" s="1"/>
  <c r="Q218" i="3"/>
  <c r="L218" i="3" s="1"/>
  <c r="Q220" i="3"/>
  <c r="L220" i="3" s="1"/>
  <c r="Q225" i="3"/>
  <c r="L225" i="3" s="1"/>
  <c r="Q227" i="3"/>
  <c r="L227" i="3" s="1"/>
  <c r="Q232" i="3"/>
  <c r="L232" i="3" s="1"/>
  <c r="Q234" i="3"/>
  <c r="L234" i="3" s="1"/>
  <c r="Q239" i="3"/>
  <c r="L239" i="3" s="1"/>
  <c r="Q241" i="3"/>
  <c r="L241" i="3" s="1"/>
  <c r="Q246" i="3"/>
  <c r="L246" i="3" s="1"/>
  <c r="Q248" i="3"/>
  <c r="L248" i="3" s="1"/>
  <c r="Q253" i="3"/>
  <c r="L253" i="3" s="1"/>
  <c r="Q255" i="3"/>
  <c r="L255" i="3" s="1"/>
  <c r="Q267" i="3"/>
  <c r="L267" i="3" s="1"/>
  <c r="Q269" i="3"/>
  <c r="L269" i="3" s="1"/>
  <c r="Q274" i="3"/>
  <c r="L274" i="3" s="1"/>
  <c r="Q276" i="3"/>
  <c r="L276" i="3" s="1"/>
  <c r="Q281" i="3"/>
  <c r="L281" i="3" s="1"/>
  <c r="Q283" i="3"/>
  <c r="L283" i="3" s="1"/>
  <c r="Q288" i="3"/>
  <c r="L288" i="3" s="1"/>
  <c r="Q290" i="3"/>
  <c r="L290" i="3" s="1"/>
  <c r="Q295" i="3"/>
  <c r="L295" i="3" s="1"/>
  <c r="Q297" i="3"/>
  <c r="L297" i="3" s="1"/>
  <c r="Q302" i="3"/>
  <c r="L302" i="3" s="1"/>
  <c r="Q304" i="3"/>
  <c r="L304" i="3" s="1"/>
  <c r="Q325" i="3"/>
  <c r="L325" i="3" s="1"/>
  <c r="Q327" i="3"/>
  <c r="L327" i="3" s="1"/>
  <c r="Q332" i="3"/>
  <c r="L332" i="3" s="1"/>
  <c r="Q334" i="3"/>
  <c r="L334" i="3" s="1"/>
  <c r="Q339" i="3"/>
  <c r="L339" i="3" s="1"/>
  <c r="Q341" i="3"/>
  <c r="L341" i="3" s="1"/>
  <c r="Q346" i="3"/>
  <c r="L346" i="3" s="1"/>
  <c r="Q348" i="3"/>
  <c r="L348" i="3" s="1"/>
  <c r="Q353" i="3"/>
  <c r="L353" i="3" s="1"/>
  <c r="Q355" i="3"/>
  <c r="L355" i="3" s="1"/>
  <c r="Q360" i="3"/>
  <c r="L360" i="3" s="1"/>
  <c r="Q362" i="3"/>
  <c r="L362" i="3" s="1"/>
  <c r="Q367" i="3"/>
  <c r="L367" i="3" s="1"/>
  <c r="Q369" i="3"/>
  <c r="L369" i="3" s="1"/>
  <c r="Q374" i="3"/>
  <c r="L374" i="3" s="1"/>
  <c r="Q376" i="3"/>
  <c r="L376" i="3" s="1"/>
  <c r="Q381" i="3"/>
  <c r="L381" i="3" s="1"/>
  <c r="Q383" i="3"/>
  <c r="L383" i="3" s="1"/>
  <c r="Q388" i="3"/>
  <c r="L388" i="3" s="1"/>
  <c r="Q390" i="3"/>
  <c r="L390" i="3" s="1"/>
  <c r="Q395" i="3"/>
  <c r="L395" i="3" s="1"/>
  <c r="Q397" i="3"/>
  <c r="L397" i="3" s="1"/>
  <c r="Q401" i="3"/>
  <c r="L401" i="3" s="1"/>
  <c r="Q403" i="3"/>
  <c r="L403" i="3" s="1"/>
  <c r="Q408" i="3"/>
  <c r="L408" i="3" s="1"/>
  <c r="Q410" i="3"/>
  <c r="L410" i="3" s="1"/>
  <c r="Q415" i="3"/>
  <c r="L415" i="3" s="1"/>
  <c r="Q417" i="3"/>
  <c r="L417" i="3" s="1"/>
  <c r="Q422" i="3"/>
  <c r="L422" i="3" s="1"/>
  <c r="Q424" i="3"/>
  <c r="L424" i="3" s="1"/>
  <c r="Q429" i="3"/>
  <c r="L429" i="3" s="1"/>
  <c r="Q431" i="3"/>
  <c r="L431" i="3" s="1"/>
  <c r="Q436" i="3"/>
  <c r="L436" i="3" s="1"/>
  <c r="Q438" i="3"/>
  <c r="L438" i="3" s="1"/>
  <c r="Q443" i="3"/>
  <c r="L443" i="3" s="1"/>
  <c r="Q445" i="3"/>
  <c r="L445" i="3" s="1"/>
  <c r="Q450" i="3"/>
  <c r="L450" i="3" s="1"/>
  <c r="Q452" i="3"/>
  <c r="L452" i="3" s="1"/>
  <c r="Q457" i="3"/>
  <c r="L457" i="3" s="1"/>
  <c r="Q459" i="3"/>
  <c r="L459" i="3" s="1"/>
  <c r="Q260" i="3"/>
  <c r="L260" i="3" s="1"/>
  <c r="Q262" i="3"/>
  <c r="L262" i="3" s="1"/>
  <c r="Q9" i="3"/>
  <c r="L9" i="3" s="1"/>
  <c r="Q15" i="3"/>
  <c r="L15" i="3" s="1"/>
  <c r="Q17" i="3"/>
  <c r="L17" i="3" s="1"/>
  <c r="Q29" i="3"/>
  <c r="L29" i="3" s="1"/>
  <c r="Q31" i="3"/>
  <c r="L31" i="3" s="1"/>
  <c r="Q36" i="3"/>
  <c r="L36" i="3" s="1"/>
  <c r="Q38" i="3"/>
  <c r="L38" i="3" s="1"/>
  <c r="Q43" i="3"/>
  <c r="L43" i="3" s="1"/>
  <c r="Q45" i="3"/>
  <c r="L45" i="3" s="1"/>
  <c r="Q50" i="3"/>
  <c r="L50" i="3" s="1"/>
  <c r="Q52" i="3"/>
  <c r="L52" i="3" s="1"/>
  <c r="Q57" i="3"/>
  <c r="L57" i="3" s="1"/>
  <c r="Q59" i="3"/>
  <c r="L59" i="3" s="1"/>
  <c r="Q64" i="3"/>
  <c r="L64" i="3" s="1"/>
  <c r="Q66" i="3"/>
  <c r="L66" i="3" s="1"/>
  <c r="Q71" i="3"/>
  <c r="L71" i="3" s="1"/>
  <c r="Q73" i="3"/>
  <c r="L73" i="3" s="1"/>
  <c r="Q78" i="3"/>
  <c r="L78" i="3" s="1"/>
  <c r="Q80" i="3"/>
  <c r="L80" i="3" s="1"/>
  <c r="Q85" i="3"/>
  <c r="L85" i="3" s="1"/>
  <c r="Q87" i="3"/>
  <c r="L87" i="3" s="1"/>
  <c r="Q92" i="3"/>
  <c r="L92" i="3" s="1"/>
  <c r="Q94" i="3"/>
  <c r="L94" i="3" s="1"/>
  <c r="Q99" i="3"/>
  <c r="L99" i="3" s="1"/>
  <c r="Q101" i="3"/>
  <c r="L101" i="3" s="1"/>
  <c r="Q106" i="3"/>
  <c r="L106" i="3" s="1"/>
  <c r="Q108" i="3"/>
  <c r="L108" i="3" s="1"/>
  <c r="Q113" i="3"/>
  <c r="L113" i="3" s="1"/>
  <c r="Q115" i="3"/>
  <c r="L115" i="3" s="1"/>
  <c r="Q120" i="3"/>
  <c r="L120" i="3" s="1"/>
  <c r="Q122" i="3"/>
  <c r="L122" i="3" s="1"/>
  <c r="Q127" i="3"/>
  <c r="L127" i="3" s="1"/>
  <c r="Q129" i="3"/>
  <c r="L129" i="3" s="1"/>
  <c r="Q134" i="3"/>
  <c r="L134" i="3" s="1"/>
  <c r="Q136" i="3"/>
  <c r="L136" i="3" s="1"/>
  <c r="Q141" i="3"/>
  <c r="L141" i="3" s="1"/>
  <c r="Q143" i="3"/>
  <c r="L143" i="3" s="1"/>
  <c r="Q148" i="3"/>
  <c r="L148" i="3" s="1"/>
  <c r="Q150" i="3"/>
  <c r="L150" i="3" s="1"/>
  <c r="Q155" i="3"/>
  <c r="L155" i="3" s="1"/>
  <c r="Q157" i="3"/>
  <c r="L157" i="3" s="1"/>
  <c r="Q162" i="3"/>
  <c r="L162" i="3" s="1"/>
  <c r="Q164" i="3"/>
  <c r="L164" i="3" s="1"/>
  <c r="H173" i="3"/>
  <c r="Q170" i="3"/>
  <c r="L170" i="3" s="1"/>
  <c r="Q172" i="3"/>
  <c r="L172" i="3" s="1"/>
  <c r="H180" i="3"/>
  <c r="Q177" i="3"/>
  <c r="L177" i="3" s="1"/>
  <c r="Q179" i="3"/>
  <c r="L179" i="3" s="1"/>
  <c r="H187" i="3"/>
  <c r="Q184" i="3"/>
  <c r="L184" i="3" s="1"/>
  <c r="Q186" i="3"/>
  <c r="L186" i="3" s="1"/>
  <c r="H194" i="3"/>
  <c r="Q191" i="3"/>
  <c r="L191" i="3" s="1"/>
  <c r="Q193" i="3"/>
  <c r="L193" i="3" s="1"/>
  <c r="H201" i="3"/>
  <c r="Q198" i="3"/>
  <c r="L198" i="3" s="1"/>
  <c r="Q200" i="3"/>
  <c r="L200" i="3" s="1"/>
  <c r="Q205" i="3"/>
  <c r="L205" i="3" s="1"/>
  <c r="Q207" i="3"/>
  <c r="L207" i="3" s="1"/>
  <c r="Q212" i="3"/>
  <c r="L212" i="3" s="1"/>
  <c r="Q214" i="3"/>
  <c r="L214" i="3" s="1"/>
  <c r="Q219" i="3"/>
  <c r="L219" i="3" s="1"/>
  <c r="Q221" i="3"/>
  <c r="L221" i="3" s="1"/>
  <c r="H229" i="3"/>
  <c r="Q226" i="3"/>
  <c r="L226" i="3" s="1"/>
  <c r="Q228" i="3"/>
  <c r="L228" i="3" s="1"/>
  <c r="H236" i="3"/>
  <c r="Q233" i="3"/>
  <c r="L233" i="3" s="1"/>
  <c r="Q235" i="3"/>
  <c r="L235" i="3" s="1"/>
  <c r="H243" i="3"/>
  <c r="Q240" i="3"/>
  <c r="L240" i="3" s="1"/>
  <c r="Q242" i="3"/>
  <c r="L242" i="3" s="1"/>
  <c r="H250" i="3"/>
  <c r="Q247" i="3"/>
  <c r="L247" i="3" s="1"/>
  <c r="Q249" i="3"/>
  <c r="L249" i="3" s="1"/>
  <c r="Q254" i="3"/>
  <c r="L254" i="3" s="1"/>
  <c r="Q256" i="3"/>
  <c r="L256" i="3" s="1"/>
  <c r="Q268" i="3"/>
  <c r="L268" i="3" s="1"/>
  <c r="Q270" i="3"/>
  <c r="L270" i="3" s="1"/>
  <c r="H278" i="3"/>
  <c r="Q275" i="3"/>
  <c r="L275" i="3" s="1"/>
  <c r="Q277" i="3"/>
  <c r="L277" i="3" s="1"/>
  <c r="H285" i="3"/>
  <c r="Q282" i="3"/>
  <c r="L282" i="3" s="1"/>
  <c r="Q284" i="3"/>
  <c r="L284" i="3" s="1"/>
  <c r="Q289" i="3"/>
  <c r="L289" i="3" s="1"/>
  <c r="Q291" i="3"/>
  <c r="L291" i="3" s="1"/>
  <c r="H299" i="3"/>
  <c r="Q296" i="3"/>
  <c r="L296" i="3" s="1"/>
  <c r="Q298" i="3"/>
  <c r="L298" i="3" s="1"/>
  <c r="Q303" i="3"/>
  <c r="L303" i="3" s="1"/>
  <c r="Q305" i="3"/>
  <c r="L305" i="3" s="1"/>
  <c r="Q326" i="3"/>
  <c r="L326" i="3" s="1"/>
  <c r="Q328" i="3"/>
  <c r="L328" i="3" s="1"/>
  <c r="Q333" i="3"/>
  <c r="L333" i="3" s="1"/>
  <c r="Q335" i="3"/>
  <c r="L335" i="3" s="1"/>
  <c r="Q340" i="3"/>
  <c r="L340" i="3" s="1"/>
  <c r="Q342" i="3"/>
  <c r="L342" i="3" s="1"/>
  <c r="Q347" i="3"/>
  <c r="L347" i="3" s="1"/>
  <c r="Q349" i="3"/>
  <c r="L349" i="3" s="1"/>
  <c r="Q354" i="3"/>
  <c r="L354" i="3" s="1"/>
  <c r="Q356" i="3"/>
  <c r="L356" i="3" s="1"/>
  <c r="H364" i="3"/>
  <c r="Q361" i="3"/>
  <c r="L361" i="3" s="1"/>
  <c r="Q363" i="3"/>
  <c r="L363" i="3" s="1"/>
  <c r="H371" i="3"/>
  <c r="Q368" i="3"/>
  <c r="L368" i="3" s="1"/>
  <c r="Q370" i="3"/>
  <c r="L370" i="3" s="1"/>
  <c r="H378" i="3"/>
  <c r="Q375" i="3"/>
  <c r="L375" i="3" s="1"/>
  <c r="Q377" i="3"/>
  <c r="L377" i="3" s="1"/>
  <c r="H385" i="3"/>
  <c r="Q382" i="3"/>
  <c r="L382" i="3" s="1"/>
  <c r="Q384" i="3"/>
  <c r="L384" i="3" s="1"/>
  <c r="H392" i="3"/>
  <c r="Q389" i="3"/>
  <c r="L389" i="3" s="1"/>
  <c r="Q391" i="3"/>
  <c r="L391" i="3" s="1"/>
  <c r="H398" i="3"/>
  <c r="Q396" i="3"/>
  <c r="L396" i="3" s="1"/>
  <c r="H405" i="3"/>
  <c r="Q402" i="3"/>
  <c r="L402" i="3" s="1"/>
  <c r="Q404" i="3"/>
  <c r="L404" i="3" s="1"/>
  <c r="H412" i="3"/>
  <c r="Q409" i="3"/>
  <c r="L409" i="3" s="1"/>
  <c r="Q411" i="3"/>
  <c r="L411" i="3" s="1"/>
  <c r="H419" i="3"/>
  <c r="Q416" i="3"/>
  <c r="L416" i="3" s="1"/>
  <c r="Q418" i="3"/>
  <c r="L418" i="3" s="1"/>
  <c r="H426" i="3"/>
  <c r="Q423" i="3"/>
  <c r="L423" i="3" s="1"/>
  <c r="Q425" i="3"/>
  <c r="L425" i="3" s="1"/>
  <c r="H433" i="3"/>
  <c r="Q430" i="3"/>
  <c r="L430" i="3" s="1"/>
  <c r="Q432" i="3"/>
  <c r="L432" i="3" s="1"/>
  <c r="H440" i="3"/>
  <c r="Q437" i="3"/>
  <c r="L437" i="3" s="1"/>
  <c r="Q439" i="3"/>
  <c r="L439" i="3" s="1"/>
  <c r="H447" i="3"/>
  <c r="Q444" i="3"/>
  <c r="L444" i="3" s="1"/>
  <c r="Q446" i="3"/>
  <c r="L446" i="3" s="1"/>
  <c r="H454" i="3"/>
  <c r="Q451" i="3"/>
  <c r="L451" i="3" s="1"/>
  <c r="Q453" i="3"/>
  <c r="L453" i="3" s="1"/>
  <c r="H461" i="3"/>
  <c r="L458" i="3"/>
  <c r="Q460" i="3"/>
  <c r="L460" i="3" s="1"/>
  <c r="Q259" i="3"/>
  <c r="Q261" i="3"/>
  <c r="L261" i="3" s="1"/>
  <c r="Q263" i="3"/>
  <c r="L263" i="3" s="1"/>
  <c r="H271" i="3"/>
  <c r="H208" i="3"/>
  <c r="H215" i="3"/>
  <c r="H222" i="3"/>
  <c r="H40" i="3"/>
  <c r="H47" i="3"/>
  <c r="H54" i="3"/>
  <c r="H61" i="3"/>
  <c r="H68" i="3"/>
  <c r="H75" i="3"/>
  <c r="H82" i="3"/>
  <c r="H89" i="3"/>
  <c r="H96" i="3"/>
  <c r="H103" i="3"/>
  <c r="H110" i="3"/>
  <c r="H117" i="3"/>
  <c r="H124" i="3"/>
  <c r="H131" i="3"/>
  <c r="H138" i="3"/>
  <c r="H145" i="3"/>
  <c r="H152" i="3"/>
  <c r="H159" i="3"/>
  <c r="H166" i="3"/>
  <c r="P40" i="2" s="1"/>
  <c r="H292" i="3"/>
  <c r="H306" i="3"/>
  <c r="H329" i="3"/>
  <c r="H336" i="3"/>
  <c r="H343" i="3"/>
  <c r="H350" i="3"/>
  <c r="H357" i="3"/>
  <c r="Q456" i="3"/>
  <c r="Q449" i="3"/>
  <c r="Q442" i="3"/>
  <c r="Q435" i="3"/>
  <c r="Q428" i="3"/>
  <c r="Q421" i="3"/>
  <c r="Q414" i="3"/>
  <c r="Q407" i="3"/>
  <c r="Q400" i="3"/>
  <c r="Q394" i="3"/>
  <c r="Q387" i="3"/>
  <c r="Q380" i="3"/>
  <c r="Q373" i="3"/>
  <c r="Q366" i="3"/>
  <c r="Q359" i="3"/>
  <c r="Q352" i="3"/>
  <c r="Q345" i="3"/>
  <c r="Q338" i="3"/>
  <c r="Q331" i="3"/>
  <c r="Q324" i="3"/>
  <c r="Q301" i="3"/>
  <c r="Q294" i="3"/>
  <c r="Q287" i="3"/>
  <c r="Q280" i="3"/>
  <c r="Q273" i="3"/>
  <c r="Q266" i="3"/>
  <c r="Q252" i="3"/>
  <c r="Q245" i="3"/>
  <c r="Q238" i="3"/>
  <c r="Q231" i="3"/>
  <c r="Q224" i="3"/>
  <c r="Q217" i="3"/>
  <c r="Q210" i="3"/>
  <c r="Q203" i="3"/>
  <c r="Q196" i="3"/>
  <c r="Q189" i="3"/>
  <c r="Q182" i="3"/>
  <c r="Q175" i="3"/>
  <c r="Q168" i="3"/>
  <c r="Q161" i="3"/>
  <c r="Q154" i="3"/>
  <c r="Q147" i="3"/>
  <c r="Q140" i="3"/>
  <c r="Q133" i="3"/>
  <c r="Q126" i="3"/>
  <c r="Q119" i="3"/>
  <c r="Q112" i="3"/>
  <c r="Q105" i="3"/>
  <c r="Q98" i="3"/>
  <c r="Q91" i="3"/>
  <c r="Q84" i="3"/>
  <c r="Q77" i="3"/>
  <c r="Q70" i="3"/>
  <c r="Q63" i="3"/>
  <c r="Q56" i="3"/>
  <c r="Q49" i="3"/>
  <c r="Q42" i="3"/>
  <c r="Q35" i="3"/>
  <c r="Q14" i="3"/>
  <c r="Q398" i="3" l="1"/>
  <c r="L35" i="3"/>
  <c r="Q40" i="3"/>
  <c r="L63" i="3"/>
  <c r="Q68" i="3"/>
  <c r="L119" i="3"/>
  <c r="Q124" i="3"/>
  <c r="L147" i="3"/>
  <c r="Q152" i="3"/>
  <c r="L203" i="3"/>
  <c r="Q208" i="3"/>
  <c r="L231" i="3"/>
  <c r="Q236" i="3"/>
  <c r="L294" i="3"/>
  <c r="Q299" i="3"/>
  <c r="L338" i="3"/>
  <c r="Q343" i="3"/>
  <c r="L366" i="3"/>
  <c r="Q371" i="3"/>
  <c r="L421" i="3"/>
  <c r="Q426" i="3"/>
  <c r="L56" i="3"/>
  <c r="Q61" i="3"/>
  <c r="L112" i="3"/>
  <c r="Q117" i="3"/>
  <c r="L168" i="3"/>
  <c r="Q173" i="3"/>
  <c r="L224" i="3"/>
  <c r="Q229" i="3"/>
  <c r="L252" i="3"/>
  <c r="Q257" i="3"/>
  <c r="L331" i="3"/>
  <c r="Q336" i="3"/>
  <c r="L387" i="3"/>
  <c r="Q392" i="3"/>
  <c r="L442" i="3"/>
  <c r="Q447" i="3"/>
  <c r="L49" i="3"/>
  <c r="Q54" i="3"/>
  <c r="L77" i="3"/>
  <c r="Q82" i="3"/>
  <c r="L105" i="3"/>
  <c r="Q110" i="3"/>
  <c r="L133" i="3"/>
  <c r="Q138" i="3"/>
  <c r="L161" i="3"/>
  <c r="Q166" i="3"/>
  <c r="L189" i="3"/>
  <c r="Q194" i="3"/>
  <c r="L217" i="3"/>
  <c r="Q222" i="3"/>
  <c r="L245" i="3"/>
  <c r="Q250" i="3"/>
  <c r="L280" i="3"/>
  <c r="Q285" i="3"/>
  <c r="L324" i="3"/>
  <c r="Q329" i="3"/>
  <c r="L352" i="3"/>
  <c r="Q357" i="3"/>
  <c r="L380" i="3"/>
  <c r="Q385" i="3"/>
  <c r="L435" i="3"/>
  <c r="Q440" i="3"/>
  <c r="Q412" i="3"/>
  <c r="Q264" i="3"/>
  <c r="L91" i="3"/>
  <c r="Q96" i="3"/>
  <c r="L175" i="3"/>
  <c r="Q180" i="3"/>
  <c r="L266" i="3"/>
  <c r="Q271" i="3"/>
  <c r="L449" i="3"/>
  <c r="Q454" i="3"/>
  <c r="L14" i="3"/>
  <c r="Q19" i="3"/>
  <c r="L84" i="3"/>
  <c r="Q89" i="3"/>
  <c r="L140" i="3"/>
  <c r="Q145" i="3"/>
  <c r="L196" i="3"/>
  <c r="Q201" i="3"/>
  <c r="L287" i="3"/>
  <c r="Q292" i="3"/>
  <c r="L359" i="3"/>
  <c r="Q364" i="3"/>
  <c r="L42" i="3"/>
  <c r="Q47" i="3"/>
  <c r="L70" i="3"/>
  <c r="Q75" i="3"/>
  <c r="L98" i="3"/>
  <c r="Q103" i="3"/>
  <c r="L126" i="3"/>
  <c r="Q131" i="3"/>
  <c r="L154" i="3"/>
  <c r="Q159" i="3"/>
  <c r="L182" i="3"/>
  <c r="Q187" i="3"/>
  <c r="L210" i="3"/>
  <c r="Q215" i="3"/>
  <c r="L238" i="3"/>
  <c r="Q243" i="3"/>
  <c r="L273" i="3"/>
  <c r="Q278" i="3"/>
  <c r="L301" i="3"/>
  <c r="Q306" i="3"/>
  <c r="L345" i="3"/>
  <c r="Q350" i="3"/>
  <c r="L373" i="3"/>
  <c r="Q378" i="3"/>
  <c r="L428" i="3"/>
  <c r="Q433" i="3"/>
  <c r="L456" i="3"/>
  <c r="Q461" i="3"/>
  <c r="Q405" i="3"/>
  <c r="L405" i="3" s="1"/>
  <c r="L414" i="3"/>
  <c r="Q419" i="3"/>
  <c r="L398" i="3"/>
  <c r="L394" i="3"/>
  <c r="L259" i="3"/>
  <c r="L412" i="3"/>
  <c r="L407" i="3"/>
  <c r="L400" i="3"/>
  <c r="J16" i="19"/>
  <c r="J15" i="19"/>
  <c r="AT110" i="17" l="1"/>
  <c r="AS110" i="17"/>
  <c r="AR110" i="17"/>
  <c r="AU109" i="17"/>
  <c r="AU108" i="17"/>
  <c r="AU107" i="17"/>
  <c r="AT102" i="17"/>
  <c r="AS102" i="17"/>
  <c r="AR102" i="17"/>
  <c r="AU101" i="17"/>
  <c r="AU100" i="17"/>
  <c r="AU99" i="17"/>
  <c r="AU98" i="17"/>
  <c r="AU97" i="17"/>
  <c r="AU96" i="17"/>
  <c r="AU95" i="17"/>
  <c r="AU94" i="17"/>
  <c r="AT91" i="17"/>
  <c r="AS91" i="17"/>
  <c r="AR91" i="17"/>
  <c r="AU90" i="17"/>
  <c r="AU89" i="17"/>
  <c r="AU88" i="17"/>
  <c r="AU87" i="17"/>
  <c r="AU86" i="17"/>
  <c r="AU85" i="17"/>
  <c r="AU84" i="17"/>
  <c r="AU83" i="17"/>
  <c r="AU82" i="17"/>
  <c r="AU78" i="17"/>
  <c r="AT78" i="17"/>
  <c r="AS78" i="17"/>
  <c r="AR78" i="17"/>
  <c r="AU68" i="17"/>
  <c r="AU66" i="17"/>
  <c r="AT65" i="17"/>
  <c r="AT67" i="17" s="1"/>
  <c r="AT69" i="17" s="1"/>
  <c r="AS65" i="17"/>
  <c r="AS67" i="17" s="1"/>
  <c r="AS69" i="17" s="1"/>
  <c r="AR65" i="17"/>
  <c r="AR67" i="17" s="1"/>
  <c r="AR69" i="17" s="1"/>
  <c r="AU64" i="17"/>
  <c r="AU63" i="17"/>
  <c r="AU62" i="17"/>
  <c r="AT57" i="17"/>
  <c r="AS57" i="17"/>
  <c r="AR57" i="17"/>
  <c r="AU56" i="17"/>
  <c r="AU55" i="17"/>
  <c r="AU54" i="17"/>
  <c r="AU53" i="17"/>
  <c r="AT50" i="17"/>
  <c r="AS50" i="17"/>
  <c r="AR50" i="17"/>
  <c r="AU49" i="17"/>
  <c r="AU48" i="17"/>
  <c r="AU47" i="17"/>
  <c r="AU46" i="17"/>
  <c r="AU45" i="17"/>
  <c r="AT40" i="17"/>
  <c r="AS40" i="17"/>
  <c r="AR40" i="17"/>
  <c r="AU39" i="17"/>
  <c r="AU38" i="17"/>
  <c r="AU37" i="17"/>
  <c r="AU36" i="17"/>
  <c r="AU35" i="17"/>
  <c r="AU34" i="17"/>
  <c r="AU33" i="17"/>
  <c r="AU32" i="17"/>
  <c r="AU31" i="17"/>
  <c r="AU30" i="17"/>
  <c r="AU29" i="17"/>
  <c r="AU28" i="17"/>
  <c r="AU27" i="17"/>
  <c r="AU26" i="17"/>
  <c r="AU25" i="17"/>
  <c r="AU24" i="17"/>
  <c r="AU23" i="17"/>
  <c r="AU22" i="17"/>
  <c r="AU21" i="17"/>
  <c r="AT18" i="17"/>
  <c r="AS18" i="17"/>
  <c r="AR18" i="17"/>
  <c r="AU17" i="17"/>
  <c r="AU16" i="17"/>
  <c r="AU15" i="17"/>
  <c r="AU14" i="17"/>
  <c r="AP110" i="17"/>
  <c r="AO110" i="17"/>
  <c r="AN110" i="17"/>
  <c r="AQ109" i="17"/>
  <c r="AQ108" i="17"/>
  <c r="AQ107" i="17"/>
  <c r="AP102" i="17"/>
  <c r="AO102" i="17"/>
  <c r="AN102" i="17"/>
  <c r="AQ101" i="17"/>
  <c r="AQ100" i="17"/>
  <c r="AQ99" i="17"/>
  <c r="AQ98" i="17"/>
  <c r="AQ97" i="17"/>
  <c r="AQ96" i="17"/>
  <c r="AQ95" i="17"/>
  <c r="AQ94" i="17"/>
  <c r="AP91" i="17"/>
  <c r="AO91" i="17"/>
  <c r="AN91" i="17"/>
  <c r="AQ90" i="17"/>
  <c r="AQ89" i="17"/>
  <c r="AQ88" i="17"/>
  <c r="AQ87" i="17"/>
  <c r="AQ86" i="17"/>
  <c r="AQ85" i="17"/>
  <c r="AQ84" i="17"/>
  <c r="AQ83" i="17"/>
  <c r="AQ82" i="17"/>
  <c r="AQ78" i="17"/>
  <c r="AP78" i="17"/>
  <c r="AO78" i="17"/>
  <c r="AN78" i="17"/>
  <c r="AQ68" i="17"/>
  <c r="AQ66" i="17"/>
  <c r="AP65" i="17"/>
  <c r="AP67" i="17" s="1"/>
  <c r="AP69" i="17" s="1"/>
  <c r="AO65" i="17"/>
  <c r="AO67" i="17" s="1"/>
  <c r="AO69" i="17" s="1"/>
  <c r="AN65" i="17"/>
  <c r="AN67" i="17" s="1"/>
  <c r="AN69" i="17" s="1"/>
  <c r="AQ64" i="17"/>
  <c r="AQ63" i="17"/>
  <c r="AQ62" i="17"/>
  <c r="AP57" i="17"/>
  <c r="AO57" i="17"/>
  <c r="AN57" i="17"/>
  <c r="AQ56" i="17"/>
  <c r="AQ55" i="17"/>
  <c r="AQ54" i="17"/>
  <c r="AQ53" i="17"/>
  <c r="AP50" i="17"/>
  <c r="AO50" i="17"/>
  <c r="AN50" i="17"/>
  <c r="AQ49" i="17"/>
  <c r="AQ48" i="17"/>
  <c r="AQ47" i="17"/>
  <c r="AQ46" i="17"/>
  <c r="AQ45" i="17"/>
  <c r="AP40" i="17"/>
  <c r="AO40" i="17"/>
  <c r="AN40" i="17"/>
  <c r="AQ39" i="17"/>
  <c r="AQ38" i="17"/>
  <c r="AQ37" i="17"/>
  <c r="AQ36" i="17"/>
  <c r="AQ35" i="17"/>
  <c r="AQ34" i="17"/>
  <c r="AQ33" i="17"/>
  <c r="AQ32" i="17"/>
  <c r="AQ31" i="17"/>
  <c r="AQ30" i="17"/>
  <c r="AQ29" i="17"/>
  <c r="AQ28" i="17"/>
  <c r="AQ27" i="17"/>
  <c r="AQ26" i="17"/>
  <c r="AQ25" i="17"/>
  <c r="AQ24" i="17"/>
  <c r="AQ23" i="17"/>
  <c r="AQ22" i="17"/>
  <c r="AQ21" i="17"/>
  <c r="AP18" i="17"/>
  <c r="AO18" i="17"/>
  <c r="AN18" i="17"/>
  <c r="AQ17" i="17"/>
  <c r="AQ16" i="17"/>
  <c r="AQ15" i="17"/>
  <c r="AQ14" i="17"/>
  <c r="AL110" i="17"/>
  <c r="AK110" i="17"/>
  <c r="AJ110" i="17"/>
  <c r="AM109" i="17"/>
  <c r="AM108" i="17"/>
  <c r="AM107" i="17"/>
  <c r="AL102" i="17"/>
  <c r="AK102" i="17"/>
  <c r="AJ102" i="17"/>
  <c r="AM101" i="17"/>
  <c r="AM100" i="17"/>
  <c r="AM99" i="17"/>
  <c r="AM98" i="17"/>
  <c r="AM97" i="17"/>
  <c r="AM96" i="17"/>
  <c r="AM95" i="17"/>
  <c r="AM94" i="17"/>
  <c r="AL91" i="17"/>
  <c r="AK91" i="17"/>
  <c r="AJ91" i="17"/>
  <c r="AM90" i="17"/>
  <c r="AM89" i="17"/>
  <c r="AM88" i="17"/>
  <c r="AM87" i="17"/>
  <c r="AM86" i="17"/>
  <c r="AM85" i="17"/>
  <c r="AM84" i="17"/>
  <c r="AM83" i="17"/>
  <c r="AM82" i="17"/>
  <c r="AM78" i="17"/>
  <c r="AL78" i="17"/>
  <c r="AK78" i="17"/>
  <c r="AJ78" i="17"/>
  <c r="AM68" i="17"/>
  <c r="AM66" i="17"/>
  <c r="AL65" i="17"/>
  <c r="AL67" i="17" s="1"/>
  <c r="AL69" i="17" s="1"/>
  <c r="AK65" i="17"/>
  <c r="AK67" i="17" s="1"/>
  <c r="AK69" i="17" s="1"/>
  <c r="AJ65" i="17"/>
  <c r="AJ67" i="17" s="1"/>
  <c r="AJ69" i="17" s="1"/>
  <c r="AM64" i="17"/>
  <c r="AM63" i="17"/>
  <c r="AM62" i="17"/>
  <c r="AL57" i="17"/>
  <c r="AK57" i="17"/>
  <c r="AJ57" i="17"/>
  <c r="AM56" i="17"/>
  <c r="AM55" i="17"/>
  <c r="AM54" i="17"/>
  <c r="AM53" i="17"/>
  <c r="AL50" i="17"/>
  <c r="AK50" i="17"/>
  <c r="AJ50" i="17"/>
  <c r="AM49" i="17"/>
  <c r="AM48" i="17"/>
  <c r="AM47" i="17"/>
  <c r="AM46" i="17"/>
  <c r="AM45" i="17"/>
  <c r="AL40" i="17"/>
  <c r="AK40" i="17"/>
  <c r="AJ40" i="17"/>
  <c r="AM39" i="17"/>
  <c r="AM38" i="17"/>
  <c r="AM37" i="17"/>
  <c r="AM36" i="17"/>
  <c r="AM35" i="17"/>
  <c r="AM34" i="17"/>
  <c r="AM33" i="17"/>
  <c r="AM32" i="17"/>
  <c r="AM31" i="17"/>
  <c r="AM30" i="17"/>
  <c r="AM29" i="17"/>
  <c r="AM28" i="17"/>
  <c r="AM27" i="17"/>
  <c r="AM26" i="17"/>
  <c r="AM25" i="17"/>
  <c r="AM24" i="17"/>
  <c r="AM23" i="17"/>
  <c r="AM22" i="17"/>
  <c r="AM21" i="17"/>
  <c r="AL18" i="17"/>
  <c r="AK18" i="17"/>
  <c r="AJ18" i="17"/>
  <c r="AM17" i="17"/>
  <c r="AM16" i="17"/>
  <c r="AM15" i="17"/>
  <c r="AM14" i="17"/>
  <c r="AH110" i="17"/>
  <c r="AG110" i="17"/>
  <c r="AF110" i="17"/>
  <c r="AI109" i="17"/>
  <c r="AI108" i="17"/>
  <c r="AI107" i="17"/>
  <c r="AH102" i="17"/>
  <c r="AG102" i="17"/>
  <c r="AF102" i="17"/>
  <c r="AI101" i="17"/>
  <c r="AI100" i="17"/>
  <c r="AI99" i="17"/>
  <c r="AI98" i="17"/>
  <c r="AI97" i="17"/>
  <c r="AI96" i="17"/>
  <c r="AI95" i="17"/>
  <c r="AI94" i="17"/>
  <c r="AH91" i="17"/>
  <c r="AG91" i="17"/>
  <c r="AF91" i="17"/>
  <c r="AI90" i="17"/>
  <c r="AI89" i="17"/>
  <c r="AI86" i="17"/>
  <c r="AI85" i="17"/>
  <c r="AI84" i="17"/>
  <c r="AI83" i="17"/>
  <c r="AI82" i="17"/>
  <c r="AI78" i="17"/>
  <c r="AH78" i="17"/>
  <c r="AG78" i="17"/>
  <c r="AF78" i="17"/>
  <c r="AI68" i="17"/>
  <c r="AI66" i="17"/>
  <c r="AH65" i="17"/>
  <c r="AH67" i="17" s="1"/>
  <c r="AH69" i="17" s="1"/>
  <c r="AG65" i="17"/>
  <c r="AG67" i="17" s="1"/>
  <c r="AG69" i="17" s="1"/>
  <c r="AF65" i="17"/>
  <c r="AF67" i="17" s="1"/>
  <c r="AF69" i="17" s="1"/>
  <c r="AI64" i="17"/>
  <c r="AI63" i="17"/>
  <c r="AI62" i="17"/>
  <c r="AH57" i="17"/>
  <c r="AG57" i="17"/>
  <c r="AF57" i="17"/>
  <c r="AI56" i="17"/>
  <c r="AI55" i="17"/>
  <c r="AI54" i="17"/>
  <c r="AI53" i="17"/>
  <c r="AH50" i="17"/>
  <c r="AG50" i="17"/>
  <c r="AF50" i="17"/>
  <c r="AI49" i="17"/>
  <c r="AI48" i="17"/>
  <c r="AI47" i="17"/>
  <c r="AI46" i="17"/>
  <c r="AI45" i="17"/>
  <c r="AH40" i="17"/>
  <c r="AG40" i="17"/>
  <c r="AF40" i="17"/>
  <c r="AI39" i="17"/>
  <c r="AI38" i="17"/>
  <c r="AI37" i="17"/>
  <c r="AI36" i="17"/>
  <c r="AI35" i="17"/>
  <c r="AI34" i="17"/>
  <c r="AI33" i="17"/>
  <c r="AI32" i="17"/>
  <c r="AI31" i="17"/>
  <c r="AI30" i="17"/>
  <c r="AI29" i="17"/>
  <c r="AI28" i="17"/>
  <c r="AI27" i="17"/>
  <c r="AI26" i="17"/>
  <c r="AI25" i="17"/>
  <c r="AI24" i="17"/>
  <c r="AI23" i="17"/>
  <c r="AI22" i="17"/>
  <c r="AI21" i="17"/>
  <c r="AH18" i="17"/>
  <c r="AG18" i="17"/>
  <c r="AF18" i="17"/>
  <c r="AI17" i="17"/>
  <c r="AI16" i="17"/>
  <c r="AI15" i="17"/>
  <c r="AI14" i="17"/>
  <c r="AD110" i="17"/>
  <c r="AC110" i="17"/>
  <c r="AB110" i="17"/>
  <c r="AE109" i="17"/>
  <c r="AE108" i="17"/>
  <c r="AE107" i="17"/>
  <c r="AD102" i="17"/>
  <c r="AC102" i="17"/>
  <c r="AB102" i="17"/>
  <c r="AE101" i="17"/>
  <c r="AE100" i="17"/>
  <c r="AE99" i="17"/>
  <c r="AE98" i="17"/>
  <c r="AE97" i="17"/>
  <c r="AE96" i="17"/>
  <c r="AE95" i="17"/>
  <c r="AE94" i="17"/>
  <c r="AD91" i="17"/>
  <c r="AC91" i="17"/>
  <c r="AB91" i="17"/>
  <c r="AE90" i="17"/>
  <c r="AE89" i="17"/>
  <c r="AE88" i="17"/>
  <c r="AE87" i="17"/>
  <c r="AE86" i="17"/>
  <c r="AE85" i="17"/>
  <c r="AE84" i="17"/>
  <c r="AE83" i="17"/>
  <c r="AE82" i="17"/>
  <c r="AE78" i="17"/>
  <c r="AD78" i="17"/>
  <c r="AC78" i="17"/>
  <c r="AB78" i="17"/>
  <c r="AE68" i="17"/>
  <c r="AE66" i="17"/>
  <c r="AD65" i="17"/>
  <c r="AD67" i="17" s="1"/>
  <c r="AD69" i="17" s="1"/>
  <c r="AC65" i="17"/>
  <c r="AC67" i="17" s="1"/>
  <c r="AC69" i="17" s="1"/>
  <c r="AB65" i="17"/>
  <c r="AB67" i="17" s="1"/>
  <c r="AB69" i="17" s="1"/>
  <c r="AE64" i="17"/>
  <c r="AE63" i="17"/>
  <c r="AE62" i="17"/>
  <c r="AD57" i="17"/>
  <c r="AC57" i="17"/>
  <c r="AB57" i="17"/>
  <c r="AE56" i="17"/>
  <c r="AE55" i="17"/>
  <c r="AE54" i="17"/>
  <c r="AE53" i="17"/>
  <c r="AD50" i="17"/>
  <c r="AC50" i="17"/>
  <c r="AB50" i="17"/>
  <c r="AE49" i="17"/>
  <c r="AE48" i="17"/>
  <c r="AE47" i="17"/>
  <c r="AE46" i="17"/>
  <c r="AE45" i="17"/>
  <c r="AD40" i="17"/>
  <c r="AC40" i="17"/>
  <c r="AB40" i="17"/>
  <c r="AE39" i="17"/>
  <c r="AE38" i="17"/>
  <c r="AE37" i="17"/>
  <c r="AE36" i="17"/>
  <c r="AE35" i="17"/>
  <c r="AE34" i="17"/>
  <c r="AE33" i="17"/>
  <c r="AE32" i="17"/>
  <c r="AE31" i="17"/>
  <c r="AE30" i="17"/>
  <c r="AE29" i="17"/>
  <c r="AE28" i="17"/>
  <c r="AE27" i="17"/>
  <c r="AE26" i="17"/>
  <c r="AE25" i="17"/>
  <c r="AE24" i="17"/>
  <c r="AE23" i="17"/>
  <c r="AE22" i="17"/>
  <c r="AE21" i="17"/>
  <c r="AD18" i="17"/>
  <c r="AC18" i="17"/>
  <c r="AB18" i="17"/>
  <c r="AE17" i="17"/>
  <c r="AE16" i="17"/>
  <c r="AE15" i="17"/>
  <c r="AE14" i="17"/>
  <c r="Z110" i="17"/>
  <c r="Y110" i="17"/>
  <c r="X110" i="17"/>
  <c r="AA109" i="17"/>
  <c r="AA108" i="17"/>
  <c r="AA107" i="17"/>
  <c r="Z102" i="17"/>
  <c r="Y102" i="17"/>
  <c r="X102" i="17"/>
  <c r="AA101" i="17"/>
  <c r="AA100" i="17"/>
  <c r="AA99" i="17"/>
  <c r="AA98" i="17"/>
  <c r="AA97" i="17"/>
  <c r="AA96" i="17"/>
  <c r="AA95" i="17"/>
  <c r="AA94" i="17"/>
  <c r="Z91" i="17"/>
  <c r="Y91" i="17"/>
  <c r="X91" i="17"/>
  <c r="AA90" i="17"/>
  <c r="AA89" i="17"/>
  <c r="AA88" i="17"/>
  <c r="AA87" i="17"/>
  <c r="AA86" i="17"/>
  <c r="AA85" i="17"/>
  <c r="AA84" i="17"/>
  <c r="AA83" i="17"/>
  <c r="AA82" i="17"/>
  <c r="AA78" i="17"/>
  <c r="Z78" i="17"/>
  <c r="Y78" i="17"/>
  <c r="X78" i="17"/>
  <c r="AA68" i="17"/>
  <c r="AA66" i="17"/>
  <c r="Z65" i="17"/>
  <c r="Z67" i="17" s="1"/>
  <c r="Z69" i="17" s="1"/>
  <c r="Y65" i="17"/>
  <c r="Y67" i="17" s="1"/>
  <c r="Y69" i="17" s="1"/>
  <c r="X65" i="17"/>
  <c r="X67" i="17" s="1"/>
  <c r="X69" i="17" s="1"/>
  <c r="AA64" i="17"/>
  <c r="AA63" i="17"/>
  <c r="AA62" i="17"/>
  <c r="Z57" i="17"/>
  <c r="Y57" i="17"/>
  <c r="X57" i="17"/>
  <c r="AA56" i="17"/>
  <c r="AA55" i="17"/>
  <c r="AA54" i="17"/>
  <c r="AA53" i="17"/>
  <c r="Z50" i="17"/>
  <c r="Y50" i="17"/>
  <c r="X50" i="17"/>
  <c r="AA49" i="17"/>
  <c r="AA48" i="17"/>
  <c r="AA47" i="17"/>
  <c r="AA46" i="17"/>
  <c r="AA45" i="17"/>
  <c r="Z40" i="17"/>
  <c r="Y40" i="17"/>
  <c r="X40" i="17"/>
  <c r="AA39" i="17"/>
  <c r="AA38" i="17"/>
  <c r="AA37" i="17"/>
  <c r="AA36" i="17"/>
  <c r="AA35" i="17"/>
  <c r="AA34" i="17"/>
  <c r="AA33" i="17"/>
  <c r="AA32" i="17"/>
  <c r="AA31" i="17"/>
  <c r="AA30" i="17"/>
  <c r="AA29" i="17"/>
  <c r="AA28" i="17"/>
  <c r="AA27" i="17"/>
  <c r="AA26" i="17"/>
  <c r="AA25" i="17"/>
  <c r="AA24" i="17"/>
  <c r="AA23" i="17"/>
  <c r="AA22" i="17"/>
  <c r="AA21" i="17"/>
  <c r="Z18" i="17"/>
  <c r="Y18" i="17"/>
  <c r="X18" i="17"/>
  <c r="AA17" i="17"/>
  <c r="AA16" i="17"/>
  <c r="AA15" i="17"/>
  <c r="AA14" i="17"/>
  <c r="V110" i="17"/>
  <c r="U110" i="17"/>
  <c r="T110" i="17"/>
  <c r="W109" i="17"/>
  <c r="W108" i="17"/>
  <c r="W107" i="17"/>
  <c r="V102" i="17"/>
  <c r="U102" i="17"/>
  <c r="T102" i="17"/>
  <c r="W101" i="17"/>
  <c r="W100" i="17"/>
  <c r="W99" i="17"/>
  <c r="W98" i="17"/>
  <c r="W97" i="17"/>
  <c r="W96" i="17"/>
  <c r="W95" i="17"/>
  <c r="W94" i="17"/>
  <c r="V91" i="17"/>
  <c r="U91" i="17"/>
  <c r="T91" i="17"/>
  <c r="W90" i="17"/>
  <c r="W89" i="17"/>
  <c r="W88" i="17"/>
  <c r="W87" i="17"/>
  <c r="W86" i="17"/>
  <c r="W85" i="17"/>
  <c r="W84" i="17"/>
  <c r="W83" i="17"/>
  <c r="W82" i="17"/>
  <c r="W78" i="17"/>
  <c r="V78" i="17"/>
  <c r="U78" i="17"/>
  <c r="T78" i="17"/>
  <c r="W68" i="17"/>
  <c r="W66" i="17"/>
  <c r="V65" i="17"/>
  <c r="V67" i="17" s="1"/>
  <c r="V69" i="17" s="1"/>
  <c r="U65" i="17"/>
  <c r="U67" i="17" s="1"/>
  <c r="U69" i="17" s="1"/>
  <c r="T65" i="17"/>
  <c r="T67" i="17" s="1"/>
  <c r="T69" i="17" s="1"/>
  <c r="W64" i="17"/>
  <c r="W63" i="17"/>
  <c r="W62" i="17"/>
  <c r="V57" i="17"/>
  <c r="U57" i="17"/>
  <c r="T57" i="17"/>
  <c r="W56" i="17"/>
  <c r="W55" i="17"/>
  <c r="W54" i="17"/>
  <c r="W53" i="17"/>
  <c r="V50" i="17"/>
  <c r="U50" i="17"/>
  <c r="T50" i="17"/>
  <c r="W49" i="17"/>
  <c r="W48" i="17"/>
  <c r="W47" i="17"/>
  <c r="W46" i="17"/>
  <c r="W45" i="17"/>
  <c r="V40" i="17"/>
  <c r="U40" i="17"/>
  <c r="T40" i="17"/>
  <c r="W39" i="17"/>
  <c r="W38" i="17"/>
  <c r="W37" i="17"/>
  <c r="W36" i="17"/>
  <c r="W35" i="17"/>
  <c r="W34" i="17"/>
  <c r="W33" i="17"/>
  <c r="W32" i="17"/>
  <c r="W31" i="17"/>
  <c r="W30" i="17"/>
  <c r="W29" i="17"/>
  <c r="W28" i="17"/>
  <c r="W27" i="17"/>
  <c r="W26" i="17"/>
  <c r="W25" i="17"/>
  <c r="W24" i="17"/>
  <c r="W23" i="17"/>
  <c r="W22" i="17"/>
  <c r="W21" i="17"/>
  <c r="V18" i="17"/>
  <c r="U18" i="17"/>
  <c r="T18" i="17"/>
  <c r="W17" i="17"/>
  <c r="W16" i="17"/>
  <c r="W15" i="17"/>
  <c r="W14" i="17"/>
  <c r="R110" i="17"/>
  <c r="Q110" i="17"/>
  <c r="P110" i="17"/>
  <c r="S109" i="17"/>
  <c r="S108" i="17"/>
  <c r="S107" i="17"/>
  <c r="R102" i="17"/>
  <c r="Q102" i="17"/>
  <c r="P102" i="17"/>
  <c r="S101" i="17"/>
  <c r="S100" i="17"/>
  <c r="S99" i="17"/>
  <c r="S98" i="17"/>
  <c r="S97" i="17"/>
  <c r="S96" i="17"/>
  <c r="S95" i="17"/>
  <c r="S94" i="17"/>
  <c r="R91" i="17"/>
  <c r="Q91" i="17"/>
  <c r="P91" i="17"/>
  <c r="S90" i="17"/>
  <c r="S89" i="17"/>
  <c r="S88" i="17"/>
  <c r="S87" i="17"/>
  <c r="S86" i="17"/>
  <c r="S85" i="17"/>
  <c r="S84" i="17"/>
  <c r="S83" i="17"/>
  <c r="S82" i="17"/>
  <c r="S78" i="17"/>
  <c r="R78" i="17"/>
  <c r="Q78" i="17"/>
  <c r="P78" i="17"/>
  <c r="S68" i="17"/>
  <c r="S66" i="17"/>
  <c r="R65" i="17"/>
  <c r="R67" i="17" s="1"/>
  <c r="R69" i="17" s="1"/>
  <c r="Q65" i="17"/>
  <c r="Q67" i="17" s="1"/>
  <c r="Q69" i="17" s="1"/>
  <c r="P65" i="17"/>
  <c r="P67" i="17" s="1"/>
  <c r="P69" i="17" s="1"/>
  <c r="S64" i="17"/>
  <c r="S63" i="17"/>
  <c r="S62" i="17"/>
  <c r="R57" i="17"/>
  <c r="Q57" i="17"/>
  <c r="P57" i="17"/>
  <c r="S56" i="17"/>
  <c r="S55" i="17"/>
  <c r="S54" i="17"/>
  <c r="S53" i="17"/>
  <c r="R50" i="17"/>
  <c r="Q50" i="17"/>
  <c r="P50" i="17"/>
  <c r="S49" i="17"/>
  <c r="S48" i="17"/>
  <c r="S47" i="17"/>
  <c r="S46" i="17"/>
  <c r="S45" i="17"/>
  <c r="R40" i="17"/>
  <c r="Q40" i="17"/>
  <c r="P40" i="17"/>
  <c r="S39" i="17"/>
  <c r="S38" i="17"/>
  <c r="S37" i="17"/>
  <c r="S36" i="17"/>
  <c r="S35" i="17"/>
  <c r="S34" i="17"/>
  <c r="S33" i="17"/>
  <c r="S32" i="17"/>
  <c r="S31" i="17"/>
  <c r="S30" i="17"/>
  <c r="S29" i="17"/>
  <c r="S28" i="17"/>
  <c r="S27" i="17"/>
  <c r="S26" i="17"/>
  <c r="S25" i="17"/>
  <c r="S24" i="17"/>
  <c r="S23" i="17"/>
  <c r="S22" i="17"/>
  <c r="S21" i="17"/>
  <c r="R18" i="17"/>
  <c r="Q18" i="17"/>
  <c r="P18" i="17"/>
  <c r="S17" i="17"/>
  <c r="S16" i="17"/>
  <c r="S15" i="17"/>
  <c r="S14" i="17"/>
  <c r="J12" i="18"/>
  <c r="K12" i="18" s="1"/>
  <c r="J11" i="18"/>
  <c r="K11" i="18" s="1"/>
  <c r="AD109" i="4"/>
  <c r="AC109" i="4"/>
  <c r="AB109" i="4"/>
  <c r="AE108" i="4"/>
  <c r="AE107" i="4"/>
  <c r="AE106" i="4"/>
  <c r="AD101" i="4"/>
  <c r="AC101" i="4"/>
  <c r="AB101" i="4"/>
  <c r="AE100" i="4"/>
  <c r="AE99" i="4"/>
  <c r="AE98" i="4"/>
  <c r="AE97" i="4"/>
  <c r="AE96" i="4"/>
  <c r="AE95" i="4"/>
  <c r="AE94" i="4"/>
  <c r="AE93" i="4"/>
  <c r="AD90" i="4"/>
  <c r="AC90" i="4"/>
  <c r="AB90" i="4"/>
  <c r="AE89" i="4"/>
  <c r="AE88" i="4"/>
  <c r="AE87" i="4"/>
  <c r="AE86" i="4"/>
  <c r="AE85" i="4"/>
  <c r="AE84" i="4"/>
  <c r="AE83" i="4"/>
  <c r="AE82" i="4"/>
  <c r="AE81" i="4"/>
  <c r="AE77" i="4"/>
  <c r="AD77" i="4"/>
  <c r="AC77" i="4"/>
  <c r="AB77" i="4"/>
  <c r="AE67" i="4"/>
  <c r="AE65" i="4"/>
  <c r="AD64" i="4"/>
  <c r="AD66" i="4" s="1"/>
  <c r="AD68" i="4" s="1"/>
  <c r="AC64" i="4"/>
  <c r="AC66" i="4" s="1"/>
  <c r="AC68" i="4" s="1"/>
  <c r="AB64" i="4"/>
  <c r="AB66" i="4" s="1"/>
  <c r="AB68" i="4" s="1"/>
  <c r="AE63" i="4"/>
  <c r="AE62" i="4"/>
  <c r="AE61" i="4"/>
  <c r="AD56" i="4"/>
  <c r="AC56" i="4"/>
  <c r="AB56" i="4"/>
  <c r="AE55" i="4"/>
  <c r="AE54" i="4"/>
  <c r="AE53" i="4"/>
  <c r="AE52" i="4"/>
  <c r="AD49" i="4"/>
  <c r="AC49" i="4"/>
  <c r="AB49" i="4"/>
  <c r="AE48" i="4"/>
  <c r="AE47" i="4"/>
  <c r="AE46" i="4"/>
  <c r="AE45" i="4"/>
  <c r="AE44" i="4"/>
  <c r="AD39" i="4"/>
  <c r="AC39" i="4"/>
  <c r="AB39" i="4"/>
  <c r="AE38" i="4"/>
  <c r="AE37" i="4"/>
  <c r="AE36" i="4"/>
  <c r="AE35" i="4"/>
  <c r="AE34" i="4"/>
  <c r="AE33" i="4"/>
  <c r="AE32" i="4"/>
  <c r="AE31" i="4"/>
  <c r="AE30" i="4"/>
  <c r="AE29" i="4"/>
  <c r="AE28" i="4"/>
  <c r="AE27" i="4"/>
  <c r="AE26" i="4"/>
  <c r="AE25" i="4"/>
  <c r="AE24" i="4"/>
  <c r="AE23" i="4"/>
  <c r="AE22" i="4"/>
  <c r="AE21" i="4"/>
  <c r="AE20" i="4"/>
  <c r="AD17" i="4"/>
  <c r="AC17" i="4"/>
  <c r="AB17" i="4"/>
  <c r="AE16" i="4"/>
  <c r="AE15" i="4"/>
  <c r="AE14" i="4"/>
  <c r="AE13" i="4"/>
  <c r="Z109" i="4"/>
  <c r="Y109" i="4"/>
  <c r="X109" i="4"/>
  <c r="AA108" i="4"/>
  <c r="AA107" i="4"/>
  <c r="AA106" i="4"/>
  <c r="Z101" i="4"/>
  <c r="Y101" i="4"/>
  <c r="X101" i="4"/>
  <c r="AA100" i="4"/>
  <c r="AA99" i="4"/>
  <c r="AA98" i="4"/>
  <c r="AA97" i="4"/>
  <c r="AA96" i="4"/>
  <c r="AA95" i="4"/>
  <c r="AA94" i="4"/>
  <c r="AA93" i="4"/>
  <c r="Z90" i="4"/>
  <c r="Y90" i="4"/>
  <c r="X90" i="4"/>
  <c r="AA89" i="4"/>
  <c r="AA88" i="4"/>
  <c r="AA87" i="4"/>
  <c r="AA86" i="4"/>
  <c r="AA85" i="4"/>
  <c r="AA84" i="4"/>
  <c r="AA83" i="4"/>
  <c r="AA82" i="4"/>
  <c r="AA81" i="4"/>
  <c r="AA77" i="4"/>
  <c r="Z77" i="4"/>
  <c r="Y77" i="4"/>
  <c r="X77" i="4"/>
  <c r="AA67" i="4"/>
  <c r="AA65" i="4"/>
  <c r="Z64" i="4"/>
  <c r="Z66" i="4" s="1"/>
  <c r="Z68" i="4" s="1"/>
  <c r="Y64" i="4"/>
  <c r="Y66" i="4" s="1"/>
  <c r="Y68" i="4" s="1"/>
  <c r="X64" i="4"/>
  <c r="X66" i="4" s="1"/>
  <c r="X68" i="4" s="1"/>
  <c r="AA63" i="4"/>
  <c r="AA62" i="4"/>
  <c r="AA61" i="4"/>
  <c r="Z56" i="4"/>
  <c r="Y56" i="4"/>
  <c r="X56" i="4"/>
  <c r="AA55" i="4"/>
  <c r="AA54" i="4"/>
  <c r="AA53" i="4"/>
  <c r="AA52" i="4"/>
  <c r="Z49" i="4"/>
  <c r="Y49" i="4"/>
  <c r="X49" i="4"/>
  <c r="AA48" i="4"/>
  <c r="AA47" i="4"/>
  <c r="AA46" i="4"/>
  <c r="AA45" i="4"/>
  <c r="AA44" i="4"/>
  <c r="Z39" i="4"/>
  <c r="Y39" i="4"/>
  <c r="X39" i="4"/>
  <c r="AA38" i="4"/>
  <c r="AA37" i="4"/>
  <c r="AA36" i="4"/>
  <c r="AA35" i="4"/>
  <c r="AA34" i="4"/>
  <c r="AA33" i="4"/>
  <c r="AA32" i="4"/>
  <c r="AA31" i="4"/>
  <c r="AA30" i="4"/>
  <c r="AA29" i="4"/>
  <c r="AA28" i="4"/>
  <c r="AA27" i="4"/>
  <c r="AA26" i="4"/>
  <c r="AA25" i="4"/>
  <c r="AA24" i="4"/>
  <c r="AA23" i="4"/>
  <c r="AA22" i="4"/>
  <c r="AA21" i="4"/>
  <c r="AA20" i="4"/>
  <c r="Z17" i="4"/>
  <c r="Y17" i="4"/>
  <c r="X17" i="4"/>
  <c r="AA16" i="4"/>
  <c r="AA15" i="4"/>
  <c r="AA14" i="4"/>
  <c r="AA13" i="4"/>
  <c r="V109" i="4"/>
  <c r="U109" i="4"/>
  <c r="T109" i="4"/>
  <c r="W108" i="4"/>
  <c r="W107" i="4"/>
  <c r="W106" i="4"/>
  <c r="V101" i="4"/>
  <c r="U101" i="4"/>
  <c r="T101" i="4"/>
  <c r="W100" i="4"/>
  <c r="W99" i="4"/>
  <c r="W98" i="4"/>
  <c r="W97" i="4"/>
  <c r="W96" i="4"/>
  <c r="W95" i="4"/>
  <c r="W94" i="4"/>
  <c r="W93" i="4"/>
  <c r="V90" i="4"/>
  <c r="U90" i="4"/>
  <c r="T90" i="4"/>
  <c r="W89" i="4"/>
  <c r="W88" i="4"/>
  <c r="W87" i="4"/>
  <c r="W86" i="4"/>
  <c r="W85" i="4"/>
  <c r="W84" i="4"/>
  <c r="W83" i="4"/>
  <c r="W82" i="4"/>
  <c r="W81" i="4"/>
  <c r="W77" i="4"/>
  <c r="V77" i="4"/>
  <c r="U77" i="4"/>
  <c r="T77" i="4"/>
  <c r="W67" i="4"/>
  <c r="W65" i="4"/>
  <c r="V64" i="4"/>
  <c r="V66" i="4" s="1"/>
  <c r="V68" i="4" s="1"/>
  <c r="U64" i="4"/>
  <c r="U66" i="4" s="1"/>
  <c r="U68" i="4" s="1"/>
  <c r="T64" i="4"/>
  <c r="T66" i="4" s="1"/>
  <c r="T68" i="4" s="1"/>
  <c r="W63" i="4"/>
  <c r="W62" i="4"/>
  <c r="W61" i="4"/>
  <c r="V56" i="4"/>
  <c r="U56" i="4"/>
  <c r="T56" i="4"/>
  <c r="W55" i="4"/>
  <c r="W54" i="4"/>
  <c r="W53" i="4"/>
  <c r="W52" i="4"/>
  <c r="V49" i="4"/>
  <c r="U49" i="4"/>
  <c r="T49" i="4"/>
  <c r="W48" i="4"/>
  <c r="W47" i="4"/>
  <c r="W46" i="4"/>
  <c r="W45" i="4"/>
  <c r="W44" i="4"/>
  <c r="V39" i="4"/>
  <c r="U39" i="4"/>
  <c r="T39" i="4"/>
  <c r="W38" i="4"/>
  <c r="W37" i="4"/>
  <c r="W36" i="4"/>
  <c r="W35" i="4"/>
  <c r="W34" i="4"/>
  <c r="W33" i="4"/>
  <c r="W32" i="4"/>
  <c r="W31" i="4"/>
  <c r="W30" i="4"/>
  <c r="W29" i="4"/>
  <c r="W28" i="4"/>
  <c r="W27" i="4"/>
  <c r="W26" i="4"/>
  <c r="W25" i="4"/>
  <c r="W24" i="4"/>
  <c r="W23" i="4"/>
  <c r="W22" i="4"/>
  <c r="W21" i="4"/>
  <c r="W20" i="4"/>
  <c r="V17" i="4"/>
  <c r="U17" i="4"/>
  <c r="T17" i="4"/>
  <c r="W16" i="4"/>
  <c r="W15" i="4"/>
  <c r="W14" i="4"/>
  <c r="W13" i="4"/>
  <c r="R109" i="4"/>
  <c r="Q109" i="4"/>
  <c r="P109" i="4"/>
  <c r="S108" i="4"/>
  <c r="S107" i="4"/>
  <c r="S106" i="4"/>
  <c r="R101" i="4"/>
  <c r="Q101" i="4"/>
  <c r="P101" i="4"/>
  <c r="S100" i="4"/>
  <c r="S99" i="4"/>
  <c r="S98" i="4"/>
  <c r="S97" i="4"/>
  <c r="S96" i="4"/>
  <c r="S95" i="4"/>
  <c r="S94" i="4"/>
  <c r="S93" i="4"/>
  <c r="R90" i="4"/>
  <c r="Q90" i="4"/>
  <c r="P90" i="4"/>
  <c r="S89" i="4"/>
  <c r="S88" i="4"/>
  <c r="S87" i="4"/>
  <c r="S86" i="4"/>
  <c r="S85" i="4"/>
  <c r="S84" i="4"/>
  <c r="S83" i="4"/>
  <c r="S82" i="4"/>
  <c r="S81" i="4"/>
  <c r="S77" i="4"/>
  <c r="R77" i="4"/>
  <c r="Q77" i="4"/>
  <c r="P77" i="4"/>
  <c r="S67" i="4"/>
  <c r="S65" i="4"/>
  <c r="R64" i="4"/>
  <c r="R66" i="4" s="1"/>
  <c r="R68" i="4" s="1"/>
  <c r="Q64" i="4"/>
  <c r="Q66" i="4" s="1"/>
  <c r="Q68" i="4" s="1"/>
  <c r="P64" i="4"/>
  <c r="P66" i="4" s="1"/>
  <c r="P68" i="4" s="1"/>
  <c r="S63" i="4"/>
  <c r="S62" i="4"/>
  <c r="S61" i="4"/>
  <c r="R56" i="4"/>
  <c r="Q56" i="4"/>
  <c r="P56" i="4"/>
  <c r="S55" i="4"/>
  <c r="S54" i="4"/>
  <c r="S53" i="4"/>
  <c r="S52" i="4"/>
  <c r="R49" i="4"/>
  <c r="Q49" i="4"/>
  <c r="P49" i="4"/>
  <c r="S48" i="4"/>
  <c r="S47" i="4"/>
  <c r="S46" i="4"/>
  <c r="S45" i="4"/>
  <c r="S44" i="4"/>
  <c r="R39" i="4"/>
  <c r="Q39" i="4"/>
  <c r="P39" i="4"/>
  <c r="S38" i="4"/>
  <c r="S37" i="4"/>
  <c r="S36" i="4"/>
  <c r="S35" i="4"/>
  <c r="S34" i="4"/>
  <c r="S33" i="4"/>
  <c r="S32" i="4"/>
  <c r="S31" i="4"/>
  <c r="S30" i="4"/>
  <c r="S29" i="4"/>
  <c r="S28" i="4"/>
  <c r="S27" i="4"/>
  <c r="S26" i="4"/>
  <c r="S25" i="4"/>
  <c r="S24" i="4"/>
  <c r="S23" i="4"/>
  <c r="S22" i="4"/>
  <c r="S21" i="4"/>
  <c r="S20" i="4"/>
  <c r="R17" i="4"/>
  <c r="Q17" i="4"/>
  <c r="P17" i="4"/>
  <c r="S16" i="4"/>
  <c r="S15" i="4"/>
  <c r="S14" i="4"/>
  <c r="S13" i="4"/>
  <c r="AD57" i="4" l="1"/>
  <c r="S90" i="4"/>
  <c r="AA49" i="4"/>
  <c r="AA101" i="4"/>
  <c r="W101" i="4"/>
  <c r="AE39" i="4"/>
  <c r="AE90" i="4"/>
  <c r="S49" i="4"/>
  <c r="S101" i="4"/>
  <c r="AA39" i="4"/>
  <c r="AA90" i="4"/>
  <c r="W49" i="4"/>
  <c r="W39" i="4"/>
  <c r="W90" i="4"/>
  <c r="AE49" i="4"/>
  <c r="AB57" i="4"/>
  <c r="AE101" i="4"/>
  <c r="AE102" i="17"/>
  <c r="AU91" i="17"/>
  <c r="W91" i="17"/>
  <c r="AM102" i="17"/>
  <c r="V58" i="17"/>
  <c r="AB58" i="17"/>
  <c r="AJ58" i="17"/>
  <c r="R58" i="17"/>
  <c r="X58" i="17"/>
  <c r="AH58" i="17"/>
  <c r="AE50" i="17"/>
  <c r="AM50" i="17"/>
  <c r="W40" i="17"/>
  <c r="AA50" i="17"/>
  <c r="AI40" i="17"/>
  <c r="AQ91" i="17"/>
  <c r="S50" i="17"/>
  <c r="P58" i="17"/>
  <c r="S102" i="17"/>
  <c r="AA40" i="17"/>
  <c r="Z58" i="17"/>
  <c r="AA91" i="17"/>
  <c r="AI50" i="17"/>
  <c r="AF58" i="17"/>
  <c r="AQ50" i="17"/>
  <c r="AQ102" i="17"/>
  <c r="S40" i="17"/>
  <c r="S91" i="17"/>
  <c r="AA102" i="17"/>
  <c r="AI91" i="17"/>
  <c r="AI102" i="17"/>
  <c r="AQ40" i="17"/>
  <c r="W50" i="17"/>
  <c r="T58" i="17"/>
  <c r="W102" i="17"/>
  <c r="AE40" i="17"/>
  <c r="AD58" i="17"/>
  <c r="AE91" i="17"/>
  <c r="AM40" i="17"/>
  <c r="AL58" i="17"/>
  <c r="AM91" i="17"/>
  <c r="AU50" i="17"/>
  <c r="AU102" i="17"/>
  <c r="AE17" i="4"/>
  <c r="AU18" i="17"/>
  <c r="S18" i="17"/>
  <c r="AA18" i="17"/>
  <c r="AA41" i="17" s="1"/>
  <c r="AI18" i="17"/>
  <c r="AM18" i="17"/>
  <c r="AQ18" i="17"/>
  <c r="W18" i="17"/>
  <c r="AE18" i="17"/>
  <c r="AE41" i="17" s="1"/>
  <c r="S56" i="4"/>
  <c r="S64" i="4"/>
  <c r="S66" i="4" s="1"/>
  <c r="S68" i="4" s="1"/>
  <c r="S78" i="4" s="1"/>
  <c r="S109" i="4"/>
  <c r="W56" i="4"/>
  <c r="W64" i="4"/>
  <c r="W66" i="4" s="1"/>
  <c r="W68" i="4" s="1"/>
  <c r="W78" i="4" s="1"/>
  <c r="AA56" i="4"/>
  <c r="AA57" i="4" s="1"/>
  <c r="AA64" i="4"/>
  <c r="AA66" i="4" s="1"/>
  <c r="AA68" i="4" s="1"/>
  <c r="AA78" i="4" s="1"/>
  <c r="AE56" i="4"/>
  <c r="AC57" i="4"/>
  <c r="AE64" i="4"/>
  <c r="AE66" i="4" s="1"/>
  <c r="AE68" i="4" s="1"/>
  <c r="AE78" i="4" s="1"/>
  <c r="AU110" i="17"/>
  <c r="AN58" i="17"/>
  <c r="AU40" i="17"/>
  <c r="W109" i="4"/>
  <c r="W17" i="4"/>
  <c r="AE109" i="4"/>
  <c r="AA109" i="4"/>
  <c r="S17" i="4"/>
  <c r="AA17" i="4"/>
  <c r="Q41" i="17"/>
  <c r="U41" i="17"/>
  <c r="Y41" i="17"/>
  <c r="AC41" i="17"/>
  <c r="AG41" i="17"/>
  <c r="AK41" i="17"/>
  <c r="AO41" i="17"/>
  <c r="AP58" i="17"/>
  <c r="AS41" i="17"/>
  <c r="AR58" i="17"/>
  <c r="AT58" i="17"/>
  <c r="P41" i="17"/>
  <c r="R41" i="17"/>
  <c r="S57" i="17"/>
  <c r="S58" i="17" s="1"/>
  <c r="Q58" i="17"/>
  <c r="S65" i="17"/>
  <c r="S67" i="17" s="1"/>
  <c r="S69" i="17" s="1"/>
  <c r="S79" i="17" s="1"/>
  <c r="S103" i="17" s="1"/>
  <c r="S110" i="17"/>
  <c r="T41" i="17"/>
  <c r="V41" i="17"/>
  <c r="W57" i="17"/>
  <c r="U58" i="17"/>
  <c r="W65" i="17"/>
  <c r="W67" i="17" s="1"/>
  <c r="W69" i="17" s="1"/>
  <c r="W79" i="17" s="1"/>
  <c r="W110" i="17"/>
  <c r="X41" i="17"/>
  <c r="Z41" i="17"/>
  <c r="AA57" i="17"/>
  <c r="Y58" i="17"/>
  <c r="AA65" i="17"/>
  <c r="AA67" i="17" s="1"/>
  <c r="AA69" i="17" s="1"/>
  <c r="AA79" i="17" s="1"/>
  <c r="AA110" i="17"/>
  <c r="AB41" i="17"/>
  <c r="AD41" i="17"/>
  <c r="AE57" i="17"/>
  <c r="AE58" i="17" s="1"/>
  <c r="AC58" i="17"/>
  <c r="AE65" i="17"/>
  <c r="AE67" i="17" s="1"/>
  <c r="AE69" i="17" s="1"/>
  <c r="AE79" i="17" s="1"/>
  <c r="AE110" i="17"/>
  <c r="AF41" i="17"/>
  <c r="AH41" i="17"/>
  <c r="AI57" i="17"/>
  <c r="AG58" i="17"/>
  <c r="AI65" i="17"/>
  <c r="AI67" i="17" s="1"/>
  <c r="AI69" i="17" s="1"/>
  <c r="AI79" i="17" s="1"/>
  <c r="AI110" i="17"/>
  <c r="AJ41" i="17"/>
  <c r="AL41" i="17"/>
  <c r="AM57" i="17"/>
  <c r="AM58" i="17" s="1"/>
  <c r="AK58" i="17"/>
  <c r="AM65" i="17"/>
  <c r="AM67" i="17" s="1"/>
  <c r="AM69" i="17" s="1"/>
  <c r="AM79" i="17" s="1"/>
  <c r="AM103" i="17" s="1"/>
  <c r="AM110" i="17"/>
  <c r="AN41" i="17"/>
  <c r="AP41" i="17"/>
  <c r="AQ57" i="17"/>
  <c r="AQ58" i="17" s="1"/>
  <c r="AO58" i="17"/>
  <c r="AQ65" i="17"/>
  <c r="AQ67" i="17" s="1"/>
  <c r="AQ69" i="17" s="1"/>
  <c r="AQ79" i="17" s="1"/>
  <c r="AQ110" i="17"/>
  <c r="AR41" i="17"/>
  <c r="AT41" i="17"/>
  <c r="AU57" i="17"/>
  <c r="AS58" i="17"/>
  <c r="AU65" i="17"/>
  <c r="AU67" i="17" s="1"/>
  <c r="AU69" i="17" s="1"/>
  <c r="AU79" i="17" s="1"/>
  <c r="AR79" i="17"/>
  <c r="AR103" i="17" s="1"/>
  <c r="AT79" i="17"/>
  <c r="AT103" i="17" s="1"/>
  <c r="AS79" i="17"/>
  <c r="AS103" i="17" s="1"/>
  <c r="AS111" i="17" s="1"/>
  <c r="AN79" i="17"/>
  <c r="AN103" i="17" s="1"/>
  <c r="AP79" i="17"/>
  <c r="AP103" i="17" s="1"/>
  <c r="AP111" i="17" s="1"/>
  <c r="AO79" i="17"/>
  <c r="AO103" i="17" s="1"/>
  <c r="AJ79" i="17"/>
  <c r="AJ103" i="17" s="1"/>
  <c r="AL79" i="17"/>
  <c r="AL103" i="17" s="1"/>
  <c r="AK79" i="17"/>
  <c r="AK103" i="17" s="1"/>
  <c r="AF79" i="17"/>
  <c r="AF103" i="17" s="1"/>
  <c r="AF111" i="17" s="1"/>
  <c r="AH79" i="17"/>
  <c r="AH103" i="17" s="1"/>
  <c r="AG79" i="17"/>
  <c r="AG103" i="17" s="1"/>
  <c r="AB79" i="17"/>
  <c r="AB103" i="17" s="1"/>
  <c r="AD79" i="17"/>
  <c r="AD103" i="17" s="1"/>
  <c r="AC79" i="17"/>
  <c r="AC103" i="17" s="1"/>
  <c r="X79" i="17"/>
  <c r="X103" i="17" s="1"/>
  <c r="Z79" i="17"/>
  <c r="Z103" i="17" s="1"/>
  <c r="Y79" i="17"/>
  <c r="Y103" i="17" s="1"/>
  <c r="T79" i="17"/>
  <c r="T103" i="17" s="1"/>
  <c r="V79" i="17"/>
  <c r="V103" i="17" s="1"/>
  <c r="U79" i="17"/>
  <c r="U103" i="17" s="1"/>
  <c r="P79" i="17"/>
  <c r="P103" i="17" s="1"/>
  <c r="R79" i="17"/>
  <c r="R103" i="17" s="1"/>
  <c r="R111" i="17" s="1"/>
  <c r="Q79" i="17"/>
  <c r="Q103" i="17" s="1"/>
  <c r="J10" i="18"/>
  <c r="K10" i="18" s="1"/>
  <c r="J9" i="18"/>
  <c r="K9" i="18" s="1"/>
  <c r="J8" i="18"/>
  <c r="K8" i="18" s="1"/>
  <c r="AB40" i="4"/>
  <c r="AD40" i="4"/>
  <c r="AC40" i="4"/>
  <c r="AB78" i="4"/>
  <c r="AB102" i="4" s="1"/>
  <c r="AD78" i="4"/>
  <c r="AD102" i="4" s="1"/>
  <c r="AC78" i="4"/>
  <c r="AC102" i="4" s="1"/>
  <c r="Y40" i="4"/>
  <c r="X57" i="4"/>
  <c r="Z57" i="4"/>
  <c r="X40" i="4"/>
  <c r="Z40" i="4"/>
  <c r="Y57" i="4"/>
  <c r="X78" i="4"/>
  <c r="X102" i="4" s="1"/>
  <c r="Z78" i="4"/>
  <c r="Z102" i="4" s="1"/>
  <c r="Y78" i="4"/>
  <c r="Y102" i="4" s="1"/>
  <c r="U40" i="4"/>
  <c r="T57" i="4"/>
  <c r="V57" i="4"/>
  <c r="T40" i="4"/>
  <c r="V40" i="4"/>
  <c r="U57" i="4"/>
  <c r="T78" i="4"/>
  <c r="T102" i="4" s="1"/>
  <c r="V78" i="4"/>
  <c r="V102" i="4" s="1"/>
  <c r="U78" i="4"/>
  <c r="U102" i="4" s="1"/>
  <c r="Q57" i="4"/>
  <c r="P57" i="4"/>
  <c r="R57" i="4"/>
  <c r="S39" i="4"/>
  <c r="R40" i="4"/>
  <c r="Q40" i="4"/>
  <c r="P40" i="4"/>
  <c r="P78" i="4"/>
  <c r="P102" i="4" s="1"/>
  <c r="R78" i="4"/>
  <c r="R102" i="4" s="1"/>
  <c r="Q78" i="4"/>
  <c r="Q102" i="4" s="1"/>
  <c r="C121" i="15"/>
  <c r="Y110" i="4" l="1"/>
  <c r="AD110" i="4"/>
  <c r="S57" i="4"/>
  <c r="AA40" i="4"/>
  <c r="R110" i="4"/>
  <c r="W57" i="4"/>
  <c r="V110" i="4"/>
  <c r="W102" i="4"/>
  <c r="AE102" i="4"/>
  <c r="S102" i="4"/>
  <c r="AB110" i="4"/>
  <c r="W40" i="4"/>
  <c r="X110" i="4"/>
  <c r="T110" i="4"/>
  <c r="AE57" i="4"/>
  <c r="AE40" i="4"/>
  <c r="AA102" i="4"/>
  <c r="Z111" i="17"/>
  <c r="I8" i="19" s="1"/>
  <c r="AG111" i="17"/>
  <c r="AG113" i="17" s="1"/>
  <c r="AG114" i="17" s="1"/>
  <c r="AN111" i="17"/>
  <c r="G12" i="19" s="1"/>
  <c r="AI58" i="17"/>
  <c r="AE103" i="17"/>
  <c r="AE111" i="17" s="1"/>
  <c r="AE113" i="17" s="1"/>
  <c r="AE114" i="17" s="1"/>
  <c r="AA58" i="17"/>
  <c r="Q111" i="17"/>
  <c r="H6" i="19" s="1"/>
  <c r="AC111" i="17"/>
  <c r="AC113" i="17" s="1"/>
  <c r="AC114" i="17" s="1"/>
  <c r="AK111" i="17"/>
  <c r="H11" i="19" s="1"/>
  <c r="V111" i="17"/>
  <c r="I7" i="19" s="1"/>
  <c r="AO111" i="17"/>
  <c r="H12" i="19" s="1"/>
  <c r="X111" i="17"/>
  <c r="G8" i="19" s="1"/>
  <c r="AQ103" i="17"/>
  <c r="AA103" i="17"/>
  <c r="AA111" i="17" s="1"/>
  <c r="AA113" i="17" s="1"/>
  <c r="AA114" i="17" s="1"/>
  <c r="W58" i="17"/>
  <c r="P111" i="17"/>
  <c r="G6" i="19" s="1"/>
  <c r="AQ41" i="17"/>
  <c r="AH111" i="17"/>
  <c r="AH113" i="17" s="1"/>
  <c r="AH114" i="17" s="1"/>
  <c r="AU58" i="17"/>
  <c r="AI103" i="17"/>
  <c r="AB111" i="17"/>
  <c r="G9" i="19" s="1"/>
  <c r="AJ111" i="17"/>
  <c r="G11" i="19" s="1"/>
  <c r="T111" i="17"/>
  <c r="G7" i="19" s="1"/>
  <c r="AD111" i="17"/>
  <c r="I9" i="19" s="1"/>
  <c r="AL111" i="17"/>
  <c r="I11" i="19" s="1"/>
  <c r="AT111" i="17"/>
  <c r="I13" i="19" s="1"/>
  <c r="W41" i="17"/>
  <c r="U111" i="17"/>
  <c r="H7" i="19" s="1"/>
  <c r="Y111" i="17"/>
  <c r="Y113" i="17" s="1"/>
  <c r="Y114" i="17" s="1"/>
  <c r="AR111" i="17"/>
  <c r="G13" i="19" s="1"/>
  <c r="AI41" i="17"/>
  <c r="S41" i="17"/>
  <c r="S111" i="17" s="1"/>
  <c r="S113" i="17" s="1"/>
  <c r="S114" i="17" s="1"/>
  <c r="AU103" i="17"/>
  <c r="W103" i="17"/>
  <c r="AM41" i="17"/>
  <c r="AM111" i="17" s="1"/>
  <c r="AM113" i="17" s="1"/>
  <c r="AM114" i="17" s="1"/>
  <c r="AU41" i="17"/>
  <c r="S40" i="4"/>
  <c r="AF113" i="17"/>
  <c r="AF114" i="17" s="1"/>
  <c r="G10" i="19"/>
  <c r="AN113" i="17"/>
  <c r="AN114" i="17" s="1"/>
  <c r="Z110" i="4"/>
  <c r="R113" i="17"/>
  <c r="R114" i="17" s="1"/>
  <c r="I6" i="19"/>
  <c r="H9" i="19"/>
  <c r="AP113" i="17"/>
  <c r="AP114" i="17" s="1"/>
  <c r="I12" i="19"/>
  <c r="AS113" i="17"/>
  <c r="AS114" i="17" s="1"/>
  <c r="H13" i="19"/>
  <c r="P110" i="4"/>
  <c r="AC110" i="4"/>
  <c r="U110" i="4"/>
  <c r="Q110" i="4"/>
  <c r="T112" i="4" l="1"/>
  <c r="T113" i="4" s="1"/>
  <c r="AD112" i="4"/>
  <c r="AD113" i="4" s="1"/>
  <c r="X112" i="4"/>
  <c r="X113" i="4"/>
  <c r="AB112" i="4"/>
  <c r="AB113" i="4"/>
  <c r="V112" i="4"/>
  <c r="V113" i="4"/>
  <c r="R112" i="4"/>
  <c r="R113" i="4"/>
  <c r="Y112" i="4"/>
  <c r="Y113" i="4"/>
  <c r="AA110" i="4"/>
  <c r="AE110" i="4"/>
  <c r="W110" i="4"/>
  <c r="S110" i="4"/>
  <c r="AK113" i="17"/>
  <c r="AK114" i="17" s="1"/>
  <c r="Z113" i="17"/>
  <c r="Z114" i="17" s="1"/>
  <c r="AO113" i="17"/>
  <c r="AO114" i="17" s="1"/>
  <c r="H10" i="19"/>
  <c r="V113" i="17"/>
  <c r="V114" i="17" s="1"/>
  <c r="I10" i="19"/>
  <c r="AR113" i="17"/>
  <c r="AR114" i="17" s="1"/>
  <c r="AI111" i="17"/>
  <c r="AI113" i="17" s="1"/>
  <c r="AI114" i="17" s="1"/>
  <c r="W111" i="17"/>
  <c r="W113" i="17" s="1"/>
  <c r="W114" i="17" s="1"/>
  <c r="Q113" i="17"/>
  <c r="Q114" i="17" s="1"/>
  <c r="T113" i="17"/>
  <c r="T114" i="17" s="1"/>
  <c r="AQ111" i="17"/>
  <c r="AQ113" i="17" s="1"/>
  <c r="AQ114" i="17" s="1"/>
  <c r="AD113" i="17"/>
  <c r="AD114" i="17" s="1"/>
  <c r="AU111" i="17"/>
  <c r="AU113" i="17" s="1"/>
  <c r="AU114" i="17" s="1"/>
  <c r="U113" i="17"/>
  <c r="U114" i="17" s="1"/>
  <c r="P113" i="17"/>
  <c r="P114" i="17" s="1"/>
  <c r="X113" i="17"/>
  <c r="X114" i="17" s="1"/>
  <c r="AT113" i="17"/>
  <c r="AT114" i="17" s="1"/>
  <c r="H8" i="19"/>
  <c r="J8" i="19" s="1"/>
  <c r="AB113" i="17"/>
  <c r="AB114" i="17" s="1"/>
  <c r="AL113" i="17"/>
  <c r="AL114" i="17" s="1"/>
  <c r="AJ113" i="17"/>
  <c r="AJ114" i="17" s="1"/>
  <c r="P112" i="4"/>
  <c r="P113" i="4" s="1"/>
  <c r="Z112" i="4"/>
  <c r="Z113" i="4" s="1"/>
  <c r="J13" i="19"/>
  <c r="J11" i="19"/>
  <c r="J9" i="19"/>
  <c r="J12" i="19"/>
  <c r="Q112" i="4"/>
  <c r="Q113" i="4" s="1"/>
  <c r="U112" i="4"/>
  <c r="W112" i="4" s="1"/>
  <c r="AC112" i="4"/>
  <c r="AE112" i="4" s="1"/>
  <c r="AA112" i="4"/>
  <c r="J7" i="19"/>
  <c r="I3" i="19"/>
  <c r="H3" i="19"/>
  <c r="G3" i="19"/>
  <c r="B7" i="17"/>
  <c r="M13" i="18"/>
  <c r="M18" i="18" s="1"/>
  <c r="J7" i="18"/>
  <c r="K7" i="18" s="1"/>
  <c r="I3" i="18"/>
  <c r="H3" i="18"/>
  <c r="C7" i="4"/>
  <c r="A7" i="14"/>
  <c r="A7" i="13"/>
  <c r="A7" i="12"/>
  <c r="A6" i="12"/>
  <c r="A4" i="12"/>
  <c r="D121" i="2"/>
  <c r="D120" i="2"/>
  <c r="D119" i="2"/>
  <c r="D118" i="2"/>
  <c r="C8" i="2"/>
  <c r="A6" i="13" s="1"/>
  <c r="A4" i="13"/>
  <c r="W113" i="4" l="1"/>
  <c r="AA113" i="4"/>
  <c r="U113" i="4"/>
  <c r="AE113" i="4"/>
  <c r="AC113" i="4"/>
  <c r="J10" i="19"/>
  <c r="S112" i="4"/>
  <c r="S113" i="4" s="1"/>
  <c r="A4" i="14"/>
  <c r="A6" i="14"/>
  <c r="C4" i="15"/>
  <c r="C7" i="2" l="1"/>
  <c r="A5" i="12"/>
  <c r="H321" i="3"/>
  <c r="H320" i="3"/>
  <c r="H317" i="3"/>
  <c r="H316" i="3"/>
  <c r="H313" i="3"/>
  <c r="H312" i="3"/>
  <c r="H309" i="3"/>
  <c r="H308" i="3"/>
  <c r="H11" i="3"/>
  <c r="S110" i="2"/>
  <c r="S108" i="2"/>
  <c r="S102" i="2"/>
  <c r="S101" i="2"/>
  <c r="S100" i="2"/>
  <c r="S99" i="2"/>
  <c r="S98" i="2"/>
  <c r="S97" i="2"/>
  <c r="S96" i="2"/>
  <c r="S95" i="2"/>
  <c r="S91" i="2"/>
  <c r="S90" i="2"/>
  <c r="S89" i="2"/>
  <c r="S88" i="2"/>
  <c r="S87" i="2"/>
  <c r="S86" i="2"/>
  <c r="S85" i="2"/>
  <c r="S84" i="2"/>
  <c r="S83" i="2"/>
  <c r="K322" i="3"/>
  <c r="K318" i="3"/>
  <c r="K314" i="3"/>
  <c r="K310" i="3"/>
  <c r="S78" i="2"/>
  <c r="S77" i="2"/>
  <c r="S76" i="2"/>
  <c r="S75" i="2"/>
  <c r="S74" i="2"/>
  <c r="S73" i="2"/>
  <c r="S67" i="2"/>
  <c r="S65" i="2"/>
  <c r="S64" i="2"/>
  <c r="S63" i="2"/>
  <c r="S57" i="2"/>
  <c r="S56" i="2"/>
  <c r="S55" i="2"/>
  <c r="S54" i="2"/>
  <c r="S50" i="2"/>
  <c r="S49" i="2"/>
  <c r="S48" i="2"/>
  <c r="S47" i="2"/>
  <c r="S46" i="2"/>
  <c r="S39" i="2"/>
  <c r="S38" i="2"/>
  <c r="S37" i="2"/>
  <c r="S36" i="2"/>
  <c r="S35" i="2"/>
  <c r="S34" i="2"/>
  <c r="S33" i="2"/>
  <c r="S32" i="2"/>
  <c r="S31" i="2"/>
  <c r="S30" i="2"/>
  <c r="S29" i="2"/>
  <c r="S28" i="2"/>
  <c r="S27" i="2"/>
  <c r="S26" i="2"/>
  <c r="S25" i="2"/>
  <c r="S24" i="2"/>
  <c r="S23" i="2"/>
  <c r="S22" i="2"/>
  <c r="S16" i="2"/>
  <c r="R16" i="2"/>
  <c r="R22" i="2"/>
  <c r="R23" i="2"/>
  <c r="R24" i="2"/>
  <c r="S15" i="2"/>
  <c r="S109" i="2"/>
  <c r="AY96" i="17"/>
  <c r="AX110" i="17"/>
  <c r="AW110" i="17"/>
  <c r="AV110" i="17"/>
  <c r="N110" i="17"/>
  <c r="M110" i="17"/>
  <c r="L110" i="17"/>
  <c r="J110" i="17"/>
  <c r="I110" i="17"/>
  <c r="AY109" i="17"/>
  <c r="O109" i="17"/>
  <c r="AY108" i="17"/>
  <c r="O108" i="17"/>
  <c r="AY107" i="17"/>
  <c r="O107" i="17"/>
  <c r="AX102" i="17"/>
  <c r="AW102" i="17"/>
  <c r="AV102" i="17"/>
  <c r="N102" i="17"/>
  <c r="M102" i="17"/>
  <c r="L102" i="17"/>
  <c r="J102" i="17"/>
  <c r="I102" i="17"/>
  <c r="AY101" i="17"/>
  <c r="O101" i="17"/>
  <c r="AY100" i="17"/>
  <c r="O100" i="17"/>
  <c r="AY99" i="17"/>
  <c r="O99" i="17"/>
  <c r="AY98" i="17"/>
  <c r="O98" i="17"/>
  <c r="AY97" i="17"/>
  <c r="O97" i="17"/>
  <c r="O96" i="17"/>
  <c r="AY95" i="17"/>
  <c r="O95" i="17"/>
  <c r="AY94" i="17"/>
  <c r="O94" i="17"/>
  <c r="AX91" i="17"/>
  <c r="AW91" i="17"/>
  <c r="AV91" i="17"/>
  <c r="N91" i="17"/>
  <c r="M91" i="17"/>
  <c r="L91" i="17"/>
  <c r="J91" i="17"/>
  <c r="I91" i="17"/>
  <c r="AY90" i="17"/>
  <c r="O90" i="17"/>
  <c r="AY89" i="17"/>
  <c r="O89" i="17"/>
  <c r="AY88" i="17"/>
  <c r="O88" i="17"/>
  <c r="AY87" i="17"/>
  <c r="O87" i="17"/>
  <c r="AY86" i="17"/>
  <c r="O86" i="17"/>
  <c r="AY85" i="17"/>
  <c r="O85" i="17"/>
  <c r="AY84" i="17"/>
  <c r="O84" i="17"/>
  <c r="AY83" i="17"/>
  <c r="O83" i="17"/>
  <c r="AY82" i="17"/>
  <c r="AY78" i="17"/>
  <c r="AX78" i="17"/>
  <c r="AW78" i="17"/>
  <c r="AV78" i="17"/>
  <c r="O78" i="17"/>
  <c r="N78" i="17"/>
  <c r="M78" i="17"/>
  <c r="L78" i="17"/>
  <c r="J78" i="17"/>
  <c r="I78" i="17"/>
  <c r="AY68" i="17"/>
  <c r="AY66" i="17"/>
  <c r="AX65" i="17"/>
  <c r="AX67" i="17" s="1"/>
  <c r="AX69" i="17" s="1"/>
  <c r="AW65" i="17"/>
  <c r="AW67" i="17" s="1"/>
  <c r="AW69" i="17" s="1"/>
  <c r="AV65" i="17"/>
  <c r="AV67" i="17" s="1"/>
  <c r="AV69" i="17" s="1"/>
  <c r="N65" i="17"/>
  <c r="N67" i="17" s="1"/>
  <c r="N69" i="17" s="1"/>
  <c r="M65" i="17"/>
  <c r="M67" i="17" s="1"/>
  <c r="M69" i="17" s="1"/>
  <c r="L65" i="17"/>
  <c r="L67" i="17" s="1"/>
  <c r="L69" i="17" s="1"/>
  <c r="J65" i="17"/>
  <c r="J67" i="17" s="1"/>
  <c r="J69" i="17" s="1"/>
  <c r="I65" i="17"/>
  <c r="I67" i="17" s="1"/>
  <c r="I69" i="17" s="1"/>
  <c r="AY64" i="17"/>
  <c r="AY63" i="17"/>
  <c r="AY62" i="17"/>
  <c r="O65" i="17"/>
  <c r="O67" i="17" s="1"/>
  <c r="O69" i="17" s="1"/>
  <c r="AX57" i="17"/>
  <c r="AW57" i="17"/>
  <c r="AV57" i="17"/>
  <c r="N57" i="17"/>
  <c r="M57" i="17"/>
  <c r="L57" i="17"/>
  <c r="J57" i="17"/>
  <c r="I57" i="17"/>
  <c r="AY56" i="17"/>
  <c r="O56" i="17"/>
  <c r="AY55" i="17"/>
  <c r="O55" i="17"/>
  <c r="AY54" i="17"/>
  <c r="O54" i="17"/>
  <c r="AY53" i="17"/>
  <c r="O53" i="17"/>
  <c r="AX50" i="17"/>
  <c r="AW50" i="17"/>
  <c r="AV50" i="17"/>
  <c r="N50" i="17"/>
  <c r="N58" i="17" s="1"/>
  <c r="M50" i="17"/>
  <c r="L50" i="17"/>
  <c r="J50" i="17"/>
  <c r="I50" i="17"/>
  <c r="AY49" i="17"/>
  <c r="O49" i="17"/>
  <c r="AY48" i="17"/>
  <c r="O48" i="17"/>
  <c r="AY47" i="17"/>
  <c r="O47" i="17"/>
  <c r="AY46" i="17"/>
  <c r="O46" i="17"/>
  <c r="AY45" i="17"/>
  <c r="O45" i="17"/>
  <c r="AX40" i="17"/>
  <c r="AW40" i="17"/>
  <c r="AV40" i="17"/>
  <c r="N40" i="17"/>
  <c r="M40" i="17"/>
  <c r="L40" i="17"/>
  <c r="J40" i="17"/>
  <c r="I40" i="17"/>
  <c r="AY39" i="17"/>
  <c r="O39" i="17"/>
  <c r="AY38" i="17"/>
  <c r="O38" i="17"/>
  <c r="AY37" i="17"/>
  <c r="O37" i="17"/>
  <c r="AY36" i="17"/>
  <c r="O36" i="17"/>
  <c r="AY35" i="17"/>
  <c r="O35" i="17"/>
  <c r="AY34" i="17"/>
  <c r="O34" i="17"/>
  <c r="AY33" i="17"/>
  <c r="O33" i="17"/>
  <c r="AY32" i="17"/>
  <c r="O32" i="17"/>
  <c r="AY31" i="17"/>
  <c r="O31" i="17"/>
  <c r="AY30" i="17"/>
  <c r="O30" i="17"/>
  <c r="AY29" i="17"/>
  <c r="O29" i="17"/>
  <c r="AY28" i="17"/>
  <c r="O28" i="17"/>
  <c r="AY27" i="17"/>
  <c r="O27" i="17"/>
  <c r="AY26" i="17"/>
  <c r="O26" i="17"/>
  <c r="AY25" i="17"/>
  <c r="O25" i="17"/>
  <c r="AY24" i="17"/>
  <c r="O24" i="17"/>
  <c r="AY23" i="17"/>
  <c r="O23" i="17"/>
  <c r="AY22" i="17"/>
  <c r="O22" i="17"/>
  <c r="AY21" i="17"/>
  <c r="O21" i="17"/>
  <c r="AX18" i="17"/>
  <c r="AW18" i="17"/>
  <c r="AV18" i="17"/>
  <c r="N18" i="17"/>
  <c r="M18" i="17"/>
  <c r="L18" i="17"/>
  <c r="J18" i="17"/>
  <c r="I18" i="17"/>
  <c r="AY17" i="17"/>
  <c r="O17" i="17"/>
  <c r="AY16" i="17"/>
  <c r="O16" i="17"/>
  <c r="AY15" i="17"/>
  <c r="O15" i="17"/>
  <c r="AY14" i="17"/>
  <c r="O14" i="17"/>
  <c r="H77" i="4"/>
  <c r="I77" i="4"/>
  <c r="J77" i="4"/>
  <c r="K77" i="4"/>
  <c r="L77" i="4"/>
  <c r="M77" i="4"/>
  <c r="N77" i="4"/>
  <c r="O77" i="4"/>
  <c r="AF77" i="4"/>
  <c r="AG77" i="4"/>
  <c r="AH77" i="4"/>
  <c r="AI52" i="4"/>
  <c r="O52" i="4"/>
  <c r="K52" i="4"/>
  <c r="AL52" i="4" s="1"/>
  <c r="AY91" i="17" l="1"/>
  <c r="O91" i="17"/>
  <c r="O102" i="17"/>
  <c r="AY110" i="17"/>
  <c r="AY65" i="17"/>
  <c r="AY67" i="17" s="1"/>
  <c r="AY69" i="17" s="1"/>
  <c r="AY79" i="17" s="1"/>
  <c r="AY50" i="17"/>
  <c r="AY57" i="17"/>
  <c r="AY102" i="17"/>
  <c r="S51" i="2"/>
  <c r="S92" i="2"/>
  <c r="O110" i="17"/>
  <c r="A5" i="14"/>
  <c r="A5" i="13"/>
  <c r="S41" i="2"/>
  <c r="S58" i="2"/>
  <c r="S66" i="2"/>
  <c r="S68" i="2" s="1"/>
  <c r="S70" i="2" s="1"/>
  <c r="S79" i="2"/>
  <c r="S103" i="2"/>
  <c r="Q11" i="3"/>
  <c r="Q12" i="3" s="1"/>
  <c r="H12" i="3"/>
  <c r="O40" i="17"/>
  <c r="J58" i="17"/>
  <c r="AX58" i="17"/>
  <c r="I41" i="17"/>
  <c r="L41" i="17"/>
  <c r="N41" i="17"/>
  <c r="AW41" i="17"/>
  <c r="O50" i="17"/>
  <c r="L58" i="17"/>
  <c r="AY18" i="17"/>
  <c r="O18" i="17"/>
  <c r="J41" i="17"/>
  <c r="M41" i="17"/>
  <c r="AV41" i="17"/>
  <c r="AX41" i="17"/>
  <c r="O57" i="17"/>
  <c r="AV58" i="17"/>
  <c r="S111" i="2"/>
  <c r="O79" i="17"/>
  <c r="J79" i="17"/>
  <c r="J103" i="17" s="1"/>
  <c r="AV79" i="17"/>
  <c r="AV103" i="17" s="1"/>
  <c r="AX79" i="17"/>
  <c r="AX103" i="17" s="1"/>
  <c r="AY40" i="17"/>
  <c r="O58" i="17"/>
  <c r="I79" i="17"/>
  <c r="I103" i="17" s="1"/>
  <c r="M79" i="17"/>
  <c r="M103" i="17" s="1"/>
  <c r="AW79" i="17"/>
  <c r="AW103" i="17" s="1"/>
  <c r="I58" i="17"/>
  <c r="M58" i="17"/>
  <c r="AW58" i="17"/>
  <c r="L79" i="17"/>
  <c r="L103" i="17" s="1"/>
  <c r="N79" i="17"/>
  <c r="N103" i="17" s="1"/>
  <c r="AX111" i="17" l="1"/>
  <c r="AX113" i="17" s="1"/>
  <c r="AX114" i="17" s="1"/>
  <c r="AY103" i="17"/>
  <c r="AV111" i="17"/>
  <c r="G14" i="19" s="1"/>
  <c r="O103" i="17"/>
  <c r="AY58" i="17"/>
  <c r="O41" i="17"/>
  <c r="AY41" i="17"/>
  <c r="N111" i="17"/>
  <c r="I5" i="19" s="1"/>
  <c r="S59" i="2"/>
  <c r="L111" i="17"/>
  <c r="L113" i="17" s="1"/>
  <c r="L114" i="17" s="1"/>
  <c r="AV113" i="17"/>
  <c r="AV114" i="17" s="1"/>
  <c r="I14" i="19"/>
  <c r="L11" i="3"/>
  <c r="S80" i="2"/>
  <c r="S104" i="2" s="1"/>
  <c r="J111" i="17"/>
  <c r="AW111" i="17"/>
  <c r="M111" i="17"/>
  <c r="I111" i="17"/>
  <c r="J322" i="3"/>
  <c r="I322" i="3"/>
  <c r="J318" i="3"/>
  <c r="I318" i="3"/>
  <c r="J314" i="3"/>
  <c r="I314" i="3"/>
  <c r="J310" i="3"/>
  <c r="I310" i="3"/>
  <c r="AY111" i="17" l="1"/>
  <c r="AY113" i="17" s="1"/>
  <c r="AY114" i="17" s="1"/>
  <c r="O111" i="17"/>
  <c r="G5" i="19"/>
  <c r="N113" i="17"/>
  <c r="N114" i="17" s="1"/>
  <c r="H4" i="19"/>
  <c r="I114" i="17"/>
  <c r="H5" i="19"/>
  <c r="M113" i="17"/>
  <c r="M114" i="17" s="1"/>
  <c r="AW113" i="17"/>
  <c r="AW114" i="17" s="1"/>
  <c r="H14" i="19"/>
  <c r="J14" i="19" s="1"/>
  <c r="I4" i="19"/>
  <c r="J114" i="17"/>
  <c r="J6" i="19"/>
  <c r="H310" i="3"/>
  <c r="H314" i="3"/>
  <c r="H318" i="3"/>
  <c r="H322" i="3"/>
  <c r="R110" i="2"/>
  <c r="Q110" i="2"/>
  <c r="R109" i="2"/>
  <c r="Q109" i="2"/>
  <c r="R108" i="2"/>
  <c r="Q108" i="2"/>
  <c r="R102" i="2"/>
  <c r="Q102" i="2"/>
  <c r="R101" i="2"/>
  <c r="Q101" i="2"/>
  <c r="R100" i="2"/>
  <c r="Q100" i="2"/>
  <c r="R99" i="2"/>
  <c r="Q99" i="2"/>
  <c r="R98" i="2"/>
  <c r="Q98" i="2"/>
  <c r="R97" i="2"/>
  <c r="Q97" i="2"/>
  <c r="R96" i="2"/>
  <c r="Q96" i="2"/>
  <c r="R95" i="2"/>
  <c r="Q95" i="2"/>
  <c r="R91" i="2"/>
  <c r="Q91" i="2"/>
  <c r="R90" i="2"/>
  <c r="Q90" i="2"/>
  <c r="R89" i="2"/>
  <c r="Q89" i="2"/>
  <c r="R88" i="2"/>
  <c r="Q88" i="2"/>
  <c r="R87" i="2"/>
  <c r="Q87" i="2"/>
  <c r="R86" i="2"/>
  <c r="Q86" i="2"/>
  <c r="R85" i="2"/>
  <c r="Q85" i="2"/>
  <c r="R84" i="2"/>
  <c r="Q84" i="2"/>
  <c r="R83" i="2"/>
  <c r="Q83" i="2"/>
  <c r="R78" i="2"/>
  <c r="Q78" i="2"/>
  <c r="R77" i="2"/>
  <c r="Q77" i="2"/>
  <c r="R76" i="2"/>
  <c r="Q76" i="2"/>
  <c r="R75" i="2"/>
  <c r="Q75" i="2"/>
  <c r="R74" i="2"/>
  <c r="Q74" i="2"/>
  <c r="R73" i="2"/>
  <c r="Q73" i="2"/>
  <c r="R67" i="2"/>
  <c r="Q67" i="2"/>
  <c r="R65" i="2"/>
  <c r="Q65" i="2"/>
  <c r="R64" i="2"/>
  <c r="Q64" i="2"/>
  <c r="R63" i="2"/>
  <c r="Q63" i="2"/>
  <c r="R57" i="2"/>
  <c r="Q57" i="2"/>
  <c r="R56" i="2"/>
  <c r="Q56" i="2"/>
  <c r="R55" i="2"/>
  <c r="Q55" i="2"/>
  <c r="R54" i="2"/>
  <c r="Q54" i="2"/>
  <c r="R50" i="2"/>
  <c r="Q50" i="2"/>
  <c r="R49" i="2"/>
  <c r="Q49" i="2"/>
  <c r="R48" i="2"/>
  <c r="Q48" i="2"/>
  <c r="R47" i="2"/>
  <c r="Q47" i="2"/>
  <c r="R46" i="2"/>
  <c r="Q46"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Q24" i="2"/>
  <c r="Q23" i="2"/>
  <c r="Q22" i="2"/>
  <c r="Q16" i="2"/>
  <c r="Q79" i="2" l="1"/>
  <c r="F68" i="17"/>
  <c r="K69" i="2" s="1"/>
  <c r="W69" i="2" s="1"/>
  <c r="E94" i="17"/>
  <c r="J95" i="2" s="1"/>
  <c r="F34" i="17"/>
  <c r="K35" i="2" s="1"/>
  <c r="W35" i="2" s="1"/>
  <c r="E16" i="17"/>
  <c r="J17" i="2" s="1"/>
  <c r="E77" i="17"/>
  <c r="J78" i="2" s="1"/>
  <c r="V78" i="2" s="1"/>
  <c r="E29" i="17"/>
  <c r="J30" i="2" s="1"/>
  <c r="V30" i="2" s="1"/>
  <c r="F107" i="17"/>
  <c r="K108" i="2" s="1"/>
  <c r="F47" i="17"/>
  <c r="K48" i="2" s="1"/>
  <c r="W48" i="2" s="1"/>
  <c r="F87" i="17"/>
  <c r="K88" i="2" s="1"/>
  <c r="W88" i="2" s="1"/>
  <c r="E14" i="17"/>
  <c r="J15" i="2" s="1"/>
  <c r="E62" i="17"/>
  <c r="J63" i="2" s="1"/>
  <c r="F100" i="17"/>
  <c r="K101" i="2" s="1"/>
  <c r="W101" i="2" s="1"/>
  <c r="E89" i="17"/>
  <c r="J90" i="2" s="1"/>
  <c r="F26" i="17"/>
  <c r="E21" i="17"/>
  <c r="J22" i="2" s="1"/>
  <c r="V22" i="2" s="1"/>
  <c r="E37" i="17"/>
  <c r="J38" i="2" s="1"/>
  <c r="E53" i="17"/>
  <c r="J54" i="2" s="1"/>
  <c r="V54" i="2" s="1"/>
  <c r="F96" i="17"/>
  <c r="K97" i="2" s="1"/>
  <c r="W97" i="2" s="1"/>
  <c r="E85" i="17"/>
  <c r="J86" i="2" s="1"/>
  <c r="V86" i="2" s="1"/>
  <c r="F30" i="17"/>
  <c r="K31" i="2" s="1"/>
  <c r="W31" i="2" s="1"/>
  <c r="E25" i="17"/>
  <c r="J26" i="2" s="1"/>
  <c r="V26" i="2" s="1"/>
  <c r="F83" i="17"/>
  <c r="K84" i="2" s="1"/>
  <c r="W84" i="2" s="1"/>
  <c r="E73" i="17"/>
  <c r="J74" i="2" s="1"/>
  <c r="V74" i="2" s="1"/>
  <c r="E109" i="17"/>
  <c r="J110" i="2" s="1"/>
  <c r="V110" i="2" s="1"/>
  <c r="F22" i="17"/>
  <c r="K23" i="2" s="1"/>
  <c r="W23" i="2" s="1"/>
  <c r="F38" i="17"/>
  <c r="K39" i="2" s="1"/>
  <c r="W39" i="2" s="1"/>
  <c r="F54" i="17"/>
  <c r="K55" i="2" s="1"/>
  <c r="E33" i="17"/>
  <c r="J34" i="2" s="1"/>
  <c r="E46" i="17"/>
  <c r="J47" i="2" s="1"/>
  <c r="V47" i="2" s="1"/>
  <c r="F75" i="17"/>
  <c r="K76" i="2" s="1"/>
  <c r="W76" i="2" s="1"/>
  <c r="E63" i="17"/>
  <c r="J64" i="2" s="1"/>
  <c r="V64" i="2" s="1"/>
  <c r="E98" i="17"/>
  <c r="J99" i="2" s="1"/>
  <c r="V99" i="2" s="1"/>
  <c r="O113" i="17"/>
  <c r="O114" i="17" s="1"/>
  <c r="E15" i="17"/>
  <c r="J16" i="2" s="1"/>
  <c r="V16" i="2" s="1"/>
  <c r="F25" i="17"/>
  <c r="F33" i="17"/>
  <c r="K34" i="2" s="1"/>
  <c r="W34" i="2" s="1"/>
  <c r="F46" i="17"/>
  <c r="K47" i="2" s="1"/>
  <c r="W47" i="2" s="1"/>
  <c r="E17" i="17"/>
  <c r="J18" i="2" s="1"/>
  <c r="E32" i="17"/>
  <c r="J33" i="2" s="1"/>
  <c r="V33" i="2" s="1"/>
  <c r="E45" i="17"/>
  <c r="J46" i="2" s="1"/>
  <c r="E56" i="17"/>
  <c r="J57" i="2" s="1"/>
  <c r="V57" i="2" s="1"/>
  <c r="F66" i="17"/>
  <c r="K67" i="2" s="1"/>
  <c r="W67" i="2" s="1"/>
  <c r="F86" i="17"/>
  <c r="K87" i="2" s="1"/>
  <c r="W87" i="2" s="1"/>
  <c r="F95" i="17"/>
  <c r="K96" i="2" s="1"/>
  <c r="W96" i="2" s="1"/>
  <c r="E76" i="17"/>
  <c r="J77" i="2" s="1"/>
  <c r="V77" i="2" s="1"/>
  <c r="E84" i="17"/>
  <c r="J85" i="2" s="1"/>
  <c r="V85" i="2" s="1"/>
  <c r="E101" i="17"/>
  <c r="J102" i="2" s="1"/>
  <c r="V102" i="2" s="1"/>
  <c r="E108" i="17"/>
  <c r="J109" i="2" s="1"/>
  <c r="V109" i="2" s="1"/>
  <c r="F15" i="17"/>
  <c r="K16" i="2" s="1"/>
  <c r="W16" i="2" s="1"/>
  <c r="F17" i="17"/>
  <c r="K18" i="2" s="1"/>
  <c r="F24" i="17"/>
  <c r="K25" i="2" s="1"/>
  <c r="W25" i="2" s="1"/>
  <c r="F28" i="17"/>
  <c r="K29" i="2" s="1"/>
  <c r="W29" i="2" s="1"/>
  <c r="F32" i="17"/>
  <c r="K33" i="2" s="1"/>
  <c r="W33" i="2" s="1"/>
  <c r="F36" i="17"/>
  <c r="K37" i="2" s="1"/>
  <c r="W37" i="2" s="1"/>
  <c r="F45" i="17"/>
  <c r="F49" i="17"/>
  <c r="K50" i="2" s="1"/>
  <c r="W50" i="2" s="1"/>
  <c r="F56" i="17"/>
  <c r="K57" i="2" s="1"/>
  <c r="W57" i="2" s="1"/>
  <c r="E23" i="17"/>
  <c r="E27" i="17"/>
  <c r="J28" i="2" s="1"/>
  <c r="V28" i="2" s="1"/>
  <c r="E31" i="17"/>
  <c r="J32" i="2" s="1"/>
  <c r="V32" i="2" s="1"/>
  <c r="E35" i="17"/>
  <c r="J36" i="2" s="1"/>
  <c r="V36" i="2" s="1"/>
  <c r="E39" i="17"/>
  <c r="J40" i="2" s="1"/>
  <c r="V40" i="2" s="1"/>
  <c r="E48" i="17"/>
  <c r="J49" i="2" s="1"/>
  <c r="V49" i="2" s="1"/>
  <c r="E55" i="17"/>
  <c r="J56" i="2" s="1"/>
  <c r="V56" i="2" s="1"/>
  <c r="F63" i="17"/>
  <c r="K64" i="2" s="1"/>
  <c r="W64" i="2" s="1"/>
  <c r="F73" i="17"/>
  <c r="K74" i="2" s="1"/>
  <c r="W74" i="2" s="1"/>
  <c r="F77" i="17"/>
  <c r="K78" i="2" s="1"/>
  <c r="W78" i="2" s="1"/>
  <c r="F85" i="17"/>
  <c r="K86" i="2" s="1"/>
  <c r="W86" i="2" s="1"/>
  <c r="F89" i="17"/>
  <c r="K90" i="2" s="1"/>
  <c r="W90" i="2" s="1"/>
  <c r="F94" i="17"/>
  <c r="K95" i="2" s="1"/>
  <c r="F98" i="17"/>
  <c r="K99" i="2" s="1"/>
  <c r="W99" i="2" s="1"/>
  <c r="F109" i="17"/>
  <c r="K110" i="2" s="1"/>
  <c r="W110" i="2" s="1"/>
  <c r="E68" i="17"/>
  <c r="J69" i="2" s="1"/>
  <c r="V69" i="2" s="1"/>
  <c r="E75" i="17"/>
  <c r="J76" i="2" s="1"/>
  <c r="V76" i="2" s="1"/>
  <c r="E83" i="17"/>
  <c r="J84" i="2" s="1"/>
  <c r="V84" i="2" s="1"/>
  <c r="E87" i="17"/>
  <c r="J88" i="2" s="1"/>
  <c r="V88" i="2" s="1"/>
  <c r="E96" i="17"/>
  <c r="J97" i="2" s="1"/>
  <c r="V97" i="2" s="1"/>
  <c r="E100" i="17"/>
  <c r="J101" i="2" s="1"/>
  <c r="V101" i="2" s="1"/>
  <c r="E107" i="17"/>
  <c r="D11" i="17"/>
  <c r="F21" i="17"/>
  <c r="K22" i="2" s="1"/>
  <c r="W22" i="2" s="1"/>
  <c r="F29" i="17"/>
  <c r="K30" i="2" s="1"/>
  <c r="W30" i="2" s="1"/>
  <c r="F37" i="17"/>
  <c r="K38" i="2" s="1"/>
  <c r="W38" i="2" s="1"/>
  <c r="F53" i="17"/>
  <c r="K54" i="2" s="1"/>
  <c r="W54" i="2" s="1"/>
  <c r="E24" i="17"/>
  <c r="J25" i="2" s="1"/>
  <c r="E28" i="17"/>
  <c r="J29" i="2" s="1"/>
  <c r="V29" i="2" s="1"/>
  <c r="E36" i="17"/>
  <c r="J37" i="2" s="1"/>
  <c r="V37" i="2" s="1"/>
  <c r="E49" i="17"/>
  <c r="J50" i="2" s="1"/>
  <c r="V50" i="2" s="1"/>
  <c r="F64" i="17"/>
  <c r="K65" i="2" s="1"/>
  <c r="W65" i="2" s="1"/>
  <c r="F74" i="17"/>
  <c r="K75" i="2" s="1"/>
  <c r="W75" i="2" s="1"/>
  <c r="F82" i="17"/>
  <c r="K83" i="2" s="1"/>
  <c r="F90" i="17"/>
  <c r="K91" i="2" s="1"/>
  <c r="W91" i="2" s="1"/>
  <c r="F99" i="17"/>
  <c r="K100" i="2" s="1"/>
  <c r="W100" i="2" s="1"/>
  <c r="E72" i="17"/>
  <c r="J73" i="2" s="1"/>
  <c r="E88" i="17"/>
  <c r="J89" i="2" s="1"/>
  <c r="V89" i="2" s="1"/>
  <c r="E97" i="17"/>
  <c r="J98" i="2" s="1"/>
  <c r="V98" i="2" s="1"/>
  <c r="G11" i="17"/>
  <c r="H10" i="2" s="1"/>
  <c r="F14" i="17"/>
  <c r="K15" i="2" s="1"/>
  <c r="W15" i="2" s="1"/>
  <c r="F16" i="17"/>
  <c r="K17" i="2" s="1"/>
  <c r="F23" i="17"/>
  <c r="K24" i="2" s="1"/>
  <c r="W24" i="2" s="1"/>
  <c r="F27" i="17"/>
  <c r="F31" i="17"/>
  <c r="K32" i="2" s="1"/>
  <c r="W32" i="2" s="1"/>
  <c r="F35" i="17"/>
  <c r="K36" i="2" s="1"/>
  <c r="W36" i="2" s="1"/>
  <c r="F39" i="17"/>
  <c r="K40" i="2" s="1"/>
  <c r="W40" i="2" s="1"/>
  <c r="F48" i="17"/>
  <c r="K49" i="2" s="1"/>
  <c r="W49" i="2" s="1"/>
  <c r="F55" i="17"/>
  <c r="K56" i="2" s="1"/>
  <c r="W56" i="2" s="1"/>
  <c r="E22" i="17"/>
  <c r="J23" i="2" s="1"/>
  <c r="V23" i="2" s="1"/>
  <c r="E26" i="17"/>
  <c r="J27" i="2" s="1"/>
  <c r="V27" i="2" s="1"/>
  <c r="E30" i="17"/>
  <c r="J31" i="2" s="1"/>
  <c r="V31" i="2" s="1"/>
  <c r="E34" i="17"/>
  <c r="J35" i="2" s="1"/>
  <c r="V35" i="2" s="1"/>
  <c r="E38" i="17"/>
  <c r="J39" i="2" s="1"/>
  <c r="V39" i="2" s="1"/>
  <c r="E47" i="17"/>
  <c r="J48" i="2" s="1"/>
  <c r="V48" i="2" s="1"/>
  <c r="E54" i="17"/>
  <c r="J55" i="2" s="1"/>
  <c r="F62" i="17"/>
  <c r="K63" i="2" s="1"/>
  <c r="F72" i="17"/>
  <c r="K73" i="2" s="1"/>
  <c r="F76" i="17"/>
  <c r="K77" i="2" s="1"/>
  <c r="W77" i="2" s="1"/>
  <c r="F84" i="17"/>
  <c r="K85" i="2" s="1"/>
  <c r="W85" i="2" s="1"/>
  <c r="F88" i="17"/>
  <c r="K89" i="2" s="1"/>
  <c r="W89" i="2" s="1"/>
  <c r="F97" i="17"/>
  <c r="K98" i="2" s="1"/>
  <c r="W98" i="2" s="1"/>
  <c r="F101" i="17"/>
  <c r="K102" i="2" s="1"/>
  <c r="W102" i="2" s="1"/>
  <c r="F108" i="17"/>
  <c r="K109" i="2" s="1"/>
  <c r="W109" i="2" s="1"/>
  <c r="E64" i="17"/>
  <c r="J65" i="2" s="1"/>
  <c r="V65" i="2" s="1"/>
  <c r="E66" i="17"/>
  <c r="J67" i="2" s="1"/>
  <c r="E74" i="17"/>
  <c r="J75" i="2" s="1"/>
  <c r="V75" i="2" s="1"/>
  <c r="E82" i="17"/>
  <c r="J83" i="2" s="1"/>
  <c r="E86" i="17"/>
  <c r="J87" i="2" s="1"/>
  <c r="V87" i="2" s="1"/>
  <c r="E90" i="17"/>
  <c r="J91" i="2" s="1"/>
  <c r="V91" i="2" s="1"/>
  <c r="E95" i="17"/>
  <c r="J96" i="2" s="1"/>
  <c r="V96" i="2" s="1"/>
  <c r="E99" i="17"/>
  <c r="J100" i="2" s="1"/>
  <c r="V100" i="2" s="1"/>
  <c r="J5" i="19"/>
  <c r="V67" i="2"/>
  <c r="Q103" i="2"/>
  <c r="Q111" i="2"/>
  <c r="Q51" i="2"/>
  <c r="Q58" i="2"/>
  <c r="Q66" i="2"/>
  <c r="Q68" i="2" s="1"/>
  <c r="Q70" i="2" s="1"/>
  <c r="Q80" i="2" s="1"/>
  <c r="Q92" i="2"/>
  <c r="R103" i="2"/>
  <c r="V34" i="2"/>
  <c r="V38" i="2"/>
  <c r="R66" i="2"/>
  <c r="R68" i="2" s="1"/>
  <c r="R70" i="2" s="1"/>
  <c r="R92" i="2"/>
  <c r="V25" i="2"/>
  <c r="V90" i="2"/>
  <c r="R111" i="2"/>
  <c r="R51" i="2"/>
  <c r="R58" i="2"/>
  <c r="Q41" i="2"/>
  <c r="R41" i="2"/>
  <c r="Q15" i="2"/>
  <c r="R79" i="2"/>
  <c r="R15" i="2"/>
  <c r="O108" i="4"/>
  <c r="O107" i="4"/>
  <c r="O106" i="4"/>
  <c r="O100" i="4"/>
  <c r="O99" i="4"/>
  <c r="O98" i="4"/>
  <c r="O97" i="4"/>
  <c r="O96" i="4"/>
  <c r="O95" i="4"/>
  <c r="O94" i="4"/>
  <c r="O93" i="4"/>
  <c r="O89" i="4"/>
  <c r="O88" i="4"/>
  <c r="O87" i="4"/>
  <c r="O86" i="4"/>
  <c r="O85" i="4"/>
  <c r="O84" i="4"/>
  <c r="O83" i="4"/>
  <c r="O82" i="4"/>
  <c r="O81" i="4"/>
  <c r="O67" i="4"/>
  <c r="O65" i="4"/>
  <c r="O63" i="4"/>
  <c r="O62" i="4"/>
  <c r="O61" i="4"/>
  <c r="O55" i="4"/>
  <c r="O54" i="4"/>
  <c r="O53" i="4"/>
  <c r="O48" i="4"/>
  <c r="O47" i="4"/>
  <c r="O46" i="4"/>
  <c r="O45" i="4"/>
  <c r="O44" i="4"/>
  <c r="O38" i="4"/>
  <c r="O37" i="4"/>
  <c r="O36" i="4"/>
  <c r="O35" i="4"/>
  <c r="O34" i="4"/>
  <c r="O33" i="4"/>
  <c r="O32" i="4"/>
  <c r="O31" i="4"/>
  <c r="O30" i="4"/>
  <c r="O29" i="4"/>
  <c r="O28" i="4"/>
  <c r="O27" i="4"/>
  <c r="O26" i="4"/>
  <c r="O25" i="4"/>
  <c r="O24" i="4"/>
  <c r="O23" i="4"/>
  <c r="O22" i="4"/>
  <c r="O21" i="4"/>
  <c r="O20" i="4"/>
  <c r="O16" i="4"/>
  <c r="O15" i="4"/>
  <c r="O14" i="4"/>
  <c r="O13" i="4"/>
  <c r="AI108" i="4"/>
  <c r="AI107" i="4"/>
  <c r="AI106" i="4"/>
  <c r="AI100" i="4"/>
  <c r="AI99" i="4"/>
  <c r="AI98" i="4"/>
  <c r="AI97" i="4"/>
  <c r="AI96" i="4"/>
  <c r="AI95" i="4"/>
  <c r="AI94" i="4"/>
  <c r="AI93" i="4"/>
  <c r="AI89" i="4"/>
  <c r="AI88" i="4"/>
  <c r="AI87" i="4"/>
  <c r="AI86" i="4"/>
  <c r="AI85" i="4"/>
  <c r="AI84" i="4"/>
  <c r="AI83" i="4"/>
  <c r="AI82" i="4"/>
  <c r="AI81" i="4"/>
  <c r="AI67" i="4"/>
  <c r="AI65" i="4"/>
  <c r="AI63" i="4"/>
  <c r="AI62" i="4"/>
  <c r="AI61" i="4"/>
  <c r="AI55" i="4"/>
  <c r="AI54" i="4"/>
  <c r="AI53" i="4"/>
  <c r="AI48" i="4"/>
  <c r="AI47" i="4"/>
  <c r="AI46" i="4"/>
  <c r="AI45" i="4"/>
  <c r="AI44" i="4"/>
  <c r="AI38" i="4"/>
  <c r="AI37" i="4"/>
  <c r="AI36" i="4"/>
  <c r="AI35" i="4"/>
  <c r="AI34" i="4"/>
  <c r="AI33" i="4"/>
  <c r="AI32" i="4"/>
  <c r="AI31" i="4"/>
  <c r="AI30" i="4"/>
  <c r="AI29" i="4"/>
  <c r="AI28" i="4"/>
  <c r="AI27" i="4"/>
  <c r="AI26" i="4"/>
  <c r="AI25" i="4"/>
  <c r="AI24" i="4"/>
  <c r="AI23" i="4"/>
  <c r="AI22" i="4"/>
  <c r="AI21" i="4"/>
  <c r="AI20" i="4"/>
  <c r="AI16" i="4"/>
  <c r="AI15" i="4"/>
  <c r="AI14" i="4"/>
  <c r="AI13" i="4"/>
  <c r="AL81" i="4" l="1"/>
  <c r="J92" i="2"/>
  <c r="E110" i="17"/>
  <c r="J66" i="2"/>
  <c r="J68" i="2" s="1"/>
  <c r="J70" i="2" s="1"/>
  <c r="J79" i="2"/>
  <c r="J108" i="2"/>
  <c r="J111" i="2" s="1"/>
  <c r="J51" i="2"/>
  <c r="E50" i="17"/>
  <c r="F102" i="17"/>
  <c r="F57" i="17"/>
  <c r="F110" i="17"/>
  <c r="F50" i="17"/>
  <c r="E91" i="17"/>
  <c r="F78" i="17"/>
  <c r="K19" i="2"/>
  <c r="E57" i="17"/>
  <c r="F18" i="17"/>
  <c r="F91" i="17"/>
  <c r="F65" i="17"/>
  <c r="F67" i="17" s="1"/>
  <c r="F69" i="17" s="1"/>
  <c r="E65" i="17"/>
  <c r="E67" i="17" s="1"/>
  <c r="E69" i="17" s="1"/>
  <c r="E18" i="17"/>
  <c r="E102" i="17"/>
  <c r="K46" i="2"/>
  <c r="W46" i="2" s="1"/>
  <c r="W51" i="2" s="1"/>
  <c r="J103" i="2"/>
  <c r="E78" i="17"/>
  <c r="Q59" i="2"/>
  <c r="Q104" i="2"/>
  <c r="R59" i="2"/>
  <c r="R80" i="2"/>
  <c r="R104" i="2" s="1"/>
  <c r="J58" i="2"/>
  <c r="W55" i="2"/>
  <c r="W58" i="2" s="1"/>
  <c r="J19" i="2"/>
  <c r="W83" i="2"/>
  <c r="W92" i="2" s="1"/>
  <c r="K92" i="2"/>
  <c r="W73" i="2"/>
  <c r="W79" i="2" s="1"/>
  <c r="K79" i="2"/>
  <c r="K66" i="2"/>
  <c r="K68" i="2" s="1"/>
  <c r="K70" i="2" s="1"/>
  <c r="W63" i="2"/>
  <c r="W66" i="2" s="1"/>
  <c r="W68" i="2" s="1"/>
  <c r="W70" i="2" s="1"/>
  <c r="V83" i="2"/>
  <c r="V92" i="2" s="1"/>
  <c r="V55" i="2"/>
  <c r="V58" i="2" s="1"/>
  <c r="K111" i="2"/>
  <c r="W108" i="2"/>
  <c r="W111" i="2" s="1"/>
  <c r="K103" i="2"/>
  <c r="W95" i="2"/>
  <c r="W103" i="2" s="1"/>
  <c r="K58" i="2"/>
  <c r="V95" i="2"/>
  <c r="V103" i="2" s="1"/>
  <c r="V73" i="2"/>
  <c r="V79" i="2" s="1"/>
  <c r="V63" i="2"/>
  <c r="V66" i="2" s="1"/>
  <c r="V68" i="2" s="1"/>
  <c r="V70" i="2" s="1"/>
  <c r="V46" i="2"/>
  <c r="V51" i="2" s="1"/>
  <c r="O17" i="4"/>
  <c r="O49" i="4"/>
  <c r="O64" i="4"/>
  <c r="O66" i="4" s="1"/>
  <c r="O68" i="4" s="1"/>
  <c r="O78" i="4" s="1"/>
  <c r="V15" i="2"/>
  <c r="AI17" i="4"/>
  <c r="O39" i="4"/>
  <c r="O56" i="4"/>
  <c r="K27" i="2"/>
  <c r="W27" i="2" s="1"/>
  <c r="B76" i="17"/>
  <c r="AI77" i="4"/>
  <c r="AI109" i="4"/>
  <c r="AI101" i="4"/>
  <c r="AI90" i="4"/>
  <c r="AI64" i="4"/>
  <c r="AI66" i="4" s="1"/>
  <c r="AI68" i="4" s="1"/>
  <c r="AI56" i="4"/>
  <c r="AI49" i="4"/>
  <c r="AI39" i="4"/>
  <c r="O109" i="4"/>
  <c r="O101" i="4"/>
  <c r="O90" i="4"/>
  <c r="K108" i="4"/>
  <c r="AL108" i="4" s="1"/>
  <c r="K107" i="4"/>
  <c r="AL107" i="4" s="1"/>
  <c r="K106" i="4"/>
  <c r="AL106" i="4" s="1"/>
  <c r="K100" i="4"/>
  <c r="AL100" i="4" s="1"/>
  <c r="K99" i="4"/>
  <c r="AL99" i="4" s="1"/>
  <c r="K98" i="4"/>
  <c r="AL98" i="4" s="1"/>
  <c r="K97" i="4"/>
  <c r="AL97" i="4" s="1"/>
  <c r="K96" i="4"/>
  <c r="AL96" i="4" s="1"/>
  <c r="K95" i="4"/>
  <c r="AL95" i="4" s="1"/>
  <c r="K94" i="4"/>
  <c r="AL94" i="4" s="1"/>
  <c r="K93" i="4"/>
  <c r="AL93" i="4" s="1"/>
  <c r="K89" i="4"/>
  <c r="AL89" i="4" s="1"/>
  <c r="K88" i="4"/>
  <c r="AL88" i="4" s="1"/>
  <c r="K87" i="4"/>
  <c r="AL87" i="4" s="1"/>
  <c r="K86" i="4"/>
  <c r="AL86" i="4" s="1"/>
  <c r="K85" i="4"/>
  <c r="AL85" i="4" s="1"/>
  <c r="K84" i="4"/>
  <c r="AL84" i="4" s="1"/>
  <c r="K83" i="4"/>
  <c r="AL83" i="4" s="1"/>
  <c r="K82" i="4"/>
  <c r="AL82" i="4" s="1"/>
  <c r="K67" i="4"/>
  <c r="AL67" i="4" s="1"/>
  <c r="K65" i="4"/>
  <c r="AL65" i="4" s="1"/>
  <c r="K63" i="4"/>
  <c r="AL63" i="4" s="1"/>
  <c r="K62" i="4"/>
  <c r="AL62" i="4" s="1"/>
  <c r="K61" i="4"/>
  <c r="AL61" i="4" s="1"/>
  <c r="K55" i="4"/>
  <c r="AL55" i="4" s="1"/>
  <c r="K54" i="4"/>
  <c r="AL54" i="4" s="1"/>
  <c r="K53" i="4"/>
  <c r="AL53" i="4" s="1"/>
  <c r="K48" i="4"/>
  <c r="AL48" i="4" s="1"/>
  <c r="K47" i="4"/>
  <c r="AL47" i="4" s="1"/>
  <c r="K46" i="4"/>
  <c r="AL46" i="4" s="1"/>
  <c r="K45" i="4"/>
  <c r="AL45" i="4" s="1"/>
  <c r="K44" i="4"/>
  <c r="AL44" i="4" s="1"/>
  <c r="K38" i="4"/>
  <c r="AL38" i="4" s="1"/>
  <c r="K37" i="4"/>
  <c r="AL37" i="4" s="1"/>
  <c r="K36" i="4"/>
  <c r="AL36" i="4" s="1"/>
  <c r="K35" i="4"/>
  <c r="AL35" i="4" s="1"/>
  <c r="K34" i="4"/>
  <c r="AL34" i="4" s="1"/>
  <c r="K33" i="4"/>
  <c r="AL33" i="4" s="1"/>
  <c r="K32" i="4"/>
  <c r="AL32" i="4" s="1"/>
  <c r="K31" i="4"/>
  <c r="AL31" i="4" s="1"/>
  <c r="K30" i="4"/>
  <c r="AL30" i="4" s="1"/>
  <c r="K29" i="4"/>
  <c r="AL29" i="4" s="1"/>
  <c r="K28" i="4"/>
  <c r="AL28" i="4" s="1"/>
  <c r="K27" i="4"/>
  <c r="AL27" i="4" s="1"/>
  <c r="K26" i="4"/>
  <c r="AL26" i="4" s="1"/>
  <c r="K25" i="4"/>
  <c r="AL25" i="4" s="1"/>
  <c r="K24" i="4"/>
  <c r="AL24" i="4" s="1"/>
  <c r="K23" i="4"/>
  <c r="AL23" i="4" s="1"/>
  <c r="K22" i="4"/>
  <c r="AL22" i="4" s="1"/>
  <c r="K21" i="4"/>
  <c r="AL21" i="4" s="1"/>
  <c r="K20" i="4"/>
  <c r="AL20" i="4" s="1"/>
  <c r="K16" i="4"/>
  <c r="K15" i="4"/>
  <c r="AL15" i="4" s="1"/>
  <c r="K14" i="4"/>
  <c r="AL14" i="4" s="1"/>
  <c r="K13" i="4"/>
  <c r="AL13" i="4" s="1"/>
  <c r="E58" i="17" l="1"/>
  <c r="J59" i="2"/>
  <c r="V108" i="2"/>
  <c r="V111" i="2" s="1"/>
  <c r="E79" i="17"/>
  <c r="E103" i="17" s="1"/>
  <c r="J80" i="2"/>
  <c r="J104" i="2" s="1"/>
  <c r="F58" i="17"/>
  <c r="F79" i="17"/>
  <c r="F103" i="17" s="1"/>
  <c r="K51" i="2"/>
  <c r="K59" i="2" s="1"/>
  <c r="W59" i="2"/>
  <c r="K80" i="2"/>
  <c r="K104" i="2" s="1"/>
  <c r="V80" i="2"/>
  <c r="V104" i="2" s="1"/>
  <c r="V59" i="2"/>
  <c r="W80" i="2"/>
  <c r="W104" i="2" s="1"/>
  <c r="K17" i="4"/>
  <c r="K49" i="4"/>
  <c r="K64" i="4"/>
  <c r="K66" i="4" s="1"/>
  <c r="K68" i="4" s="1"/>
  <c r="K78" i="4" s="1"/>
  <c r="K90" i="4"/>
  <c r="K28" i="2"/>
  <c r="W28" i="2" s="1"/>
  <c r="K26" i="2"/>
  <c r="K39" i="4"/>
  <c r="K56" i="4"/>
  <c r="K101" i="4"/>
  <c r="K109" i="4"/>
  <c r="O57" i="4"/>
  <c r="O40" i="4"/>
  <c r="O102" i="4"/>
  <c r="AI40" i="4"/>
  <c r="AI57" i="4"/>
  <c r="AI78" i="4"/>
  <c r="AI102" i="4" s="1"/>
  <c r="K57" i="4" l="1"/>
  <c r="K102" i="4"/>
  <c r="K40" i="4"/>
  <c r="F40" i="17"/>
  <c r="F41" i="17" s="1"/>
  <c r="F111" i="17" s="1"/>
  <c r="F113" i="17" s="1"/>
  <c r="J24" i="2"/>
  <c r="E40" i="17"/>
  <c r="E41" i="17" s="1"/>
  <c r="E111" i="17" s="1"/>
  <c r="E113" i="17" s="1"/>
  <c r="W26" i="2"/>
  <c r="W41" i="2" s="1"/>
  <c r="K41" i="2"/>
  <c r="O110" i="4"/>
  <c r="AI110" i="4"/>
  <c r="AH109" i="4"/>
  <c r="AG109" i="4"/>
  <c r="AF109" i="4"/>
  <c r="AH101" i="4"/>
  <c r="AG101" i="4"/>
  <c r="AF101" i="4"/>
  <c r="AH90" i="4"/>
  <c r="AG90" i="4"/>
  <c r="AF90" i="4"/>
  <c r="AH64" i="4"/>
  <c r="AH66" i="4" s="1"/>
  <c r="AH68" i="4" s="1"/>
  <c r="AH78" i="4" s="1"/>
  <c r="AG64" i="4"/>
  <c r="AG66" i="4" s="1"/>
  <c r="AG68" i="4" s="1"/>
  <c r="AG78" i="4" s="1"/>
  <c r="AF64" i="4"/>
  <c r="AF66" i="4" s="1"/>
  <c r="AF68" i="4" s="1"/>
  <c r="AF78" i="4" s="1"/>
  <c r="AH56" i="4"/>
  <c r="AG56" i="4"/>
  <c r="AF56" i="4"/>
  <c r="AH49" i="4"/>
  <c r="AG49" i="4"/>
  <c r="AF49" i="4"/>
  <c r="AH39" i="4"/>
  <c r="AG39" i="4"/>
  <c r="AF39" i="4"/>
  <c r="AH17" i="4"/>
  <c r="AG17" i="4"/>
  <c r="AF17" i="4"/>
  <c r="N109" i="4"/>
  <c r="M109" i="4"/>
  <c r="L109" i="4"/>
  <c r="N101" i="4"/>
  <c r="M101" i="4"/>
  <c r="L101" i="4"/>
  <c r="N90" i="4"/>
  <c r="M90" i="4"/>
  <c r="L90" i="4"/>
  <c r="N64" i="4"/>
  <c r="N66" i="4" s="1"/>
  <c r="N68" i="4" s="1"/>
  <c r="N78" i="4" s="1"/>
  <c r="M64" i="4"/>
  <c r="M66" i="4" s="1"/>
  <c r="M68" i="4" s="1"/>
  <c r="M78" i="4" s="1"/>
  <c r="L64" i="4"/>
  <c r="L66" i="4" s="1"/>
  <c r="L68" i="4" s="1"/>
  <c r="L78" i="4" s="1"/>
  <c r="N56" i="4"/>
  <c r="M56" i="4"/>
  <c r="L56" i="4"/>
  <c r="N49" i="4"/>
  <c r="M49" i="4"/>
  <c r="L49" i="4"/>
  <c r="N39" i="4"/>
  <c r="M39" i="4"/>
  <c r="L39" i="4"/>
  <c r="N17" i="4"/>
  <c r="M17" i="4"/>
  <c r="L17" i="4"/>
  <c r="K110" i="4" l="1"/>
  <c r="E114" i="17"/>
  <c r="J114" i="2"/>
  <c r="V114" i="2" s="1"/>
  <c r="F114" i="17"/>
  <c r="K114" i="2"/>
  <c r="W114" i="2" s="1"/>
  <c r="G108" i="4"/>
  <c r="E108" i="4"/>
  <c r="F110" i="2" s="1"/>
  <c r="N110" i="2" s="1"/>
  <c r="G107" i="4"/>
  <c r="E107" i="4"/>
  <c r="F109" i="2" s="1"/>
  <c r="N109" i="2" s="1"/>
  <c r="G106" i="4"/>
  <c r="E106" i="4"/>
  <c r="G100" i="4"/>
  <c r="E100" i="4"/>
  <c r="F102" i="2" s="1"/>
  <c r="N102" i="2" s="1"/>
  <c r="G99" i="4"/>
  <c r="E99" i="4"/>
  <c r="F101" i="2" s="1"/>
  <c r="N101" i="2" s="1"/>
  <c r="G98" i="4"/>
  <c r="E98" i="4"/>
  <c r="F100" i="2" s="1"/>
  <c r="N100" i="2" s="1"/>
  <c r="G97" i="4"/>
  <c r="E97" i="4"/>
  <c r="F99" i="2" s="1"/>
  <c r="N99" i="2" s="1"/>
  <c r="G96" i="4"/>
  <c r="E96" i="4"/>
  <c r="F98" i="2" s="1"/>
  <c r="N98" i="2" s="1"/>
  <c r="G95" i="4"/>
  <c r="E95" i="4"/>
  <c r="F97" i="2" s="1"/>
  <c r="N97" i="2" s="1"/>
  <c r="G94" i="4"/>
  <c r="E94" i="4"/>
  <c r="F96" i="2" s="1"/>
  <c r="N96" i="2" s="1"/>
  <c r="G93" i="4"/>
  <c r="E93" i="4"/>
  <c r="G89" i="4"/>
  <c r="E89" i="4"/>
  <c r="F91" i="2" s="1"/>
  <c r="N91" i="2" s="1"/>
  <c r="G88" i="4"/>
  <c r="E88" i="4"/>
  <c r="F90" i="2" s="1"/>
  <c r="N90" i="2" s="1"/>
  <c r="G87" i="4"/>
  <c r="E87" i="4"/>
  <c r="F89" i="2" s="1"/>
  <c r="N89" i="2" s="1"/>
  <c r="G86" i="4"/>
  <c r="E86" i="4"/>
  <c r="F88" i="2" s="1"/>
  <c r="N88" i="2" s="1"/>
  <c r="G85" i="4"/>
  <c r="E85" i="4"/>
  <c r="F87" i="2" s="1"/>
  <c r="N87" i="2" s="1"/>
  <c r="G84" i="4"/>
  <c r="E84" i="4"/>
  <c r="F86" i="2" s="1"/>
  <c r="N86" i="2" s="1"/>
  <c r="G83" i="4"/>
  <c r="E83" i="4"/>
  <c r="F85" i="2" s="1"/>
  <c r="N85" i="2" s="1"/>
  <c r="G82" i="4"/>
  <c r="E82" i="4"/>
  <c r="F84" i="2" s="1"/>
  <c r="N84" i="2" s="1"/>
  <c r="G81" i="4"/>
  <c r="E81" i="4"/>
  <c r="G76" i="4"/>
  <c r="E76" i="4"/>
  <c r="F78" i="2" s="1"/>
  <c r="N78" i="2" s="1"/>
  <c r="G75" i="4"/>
  <c r="E75" i="4"/>
  <c r="F77" i="2" s="1"/>
  <c r="N77" i="2" s="1"/>
  <c r="G74" i="4"/>
  <c r="E74" i="4"/>
  <c r="F76" i="2" s="1"/>
  <c r="N76" i="2" s="1"/>
  <c r="G73" i="4"/>
  <c r="E73" i="4"/>
  <c r="F75" i="2" s="1"/>
  <c r="N75" i="2" s="1"/>
  <c r="G72" i="4"/>
  <c r="E72" i="4"/>
  <c r="F74" i="2" s="1"/>
  <c r="N74" i="2" s="1"/>
  <c r="G71" i="4"/>
  <c r="E71" i="4"/>
  <c r="G67" i="4"/>
  <c r="E67" i="4"/>
  <c r="F69" i="2" s="1"/>
  <c r="N69" i="2" s="1"/>
  <c r="G65" i="4"/>
  <c r="E65" i="4"/>
  <c r="F67" i="2" s="1"/>
  <c r="N67" i="2" s="1"/>
  <c r="G63" i="4"/>
  <c r="E63" i="4"/>
  <c r="F65" i="2" s="1"/>
  <c r="N65" i="2" s="1"/>
  <c r="G62" i="4"/>
  <c r="E62" i="4"/>
  <c r="F64" i="2" s="1"/>
  <c r="N64" i="2" s="1"/>
  <c r="G61" i="4"/>
  <c r="F108" i="4"/>
  <c r="G110" i="2" s="1"/>
  <c r="O110" i="2" s="1"/>
  <c r="D108" i="4"/>
  <c r="F107" i="4"/>
  <c r="G109" i="2" s="1"/>
  <c r="O109" i="2" s="1"/>
  <c r="D107" i="4"/>
  <c r="F106" i="4"/>
  <c r="D106" i="4"/>
  <c r="F100" i="4"/>
  <c r="G102" i="2" s="1"/>
  <c r="O102" i="2" s="1"/>
  <c r="D100" i="4"/>
  <c r="F99" i="4"/>
  <c r="G101" i="2" s="1"/>
  <c r="O101" i="2" s="1"/>
  <c r="D99" i="4"/>
  <c r="F98" i="4"/>
  <c r="G100" i="2" s="1"/>
  <c r="O100" i="2" s="1"/>
  <c r="D98" i="4"/>
  <c r="F97" i="4"/>
  <c r="G99" i="2" s="1"/>
  <c r="O99" i="2" s="1"/>
  <c r="D97" i="4"/>
  <c r="F96" i="4"/>
  <c r="G98" i="2" s="1"/>
  <c r="O98" i="2" s="1"/>
  <c r="D96" i="4"/>
  <c r="F95" i="4"/>
  <c r="G97" i="2" s="1"/>
  <c r="O97" i="2" s="1"/>
  <c r="D95" i="4"/>
  <c r="F94" i="4"/>
  <c r="G96" i="2" s="1"/>
  <c r="O96" i="2" s="1"/>
  <c r="D94" i="4"/>
  <c r="F93" i="4"/>
  <c r="D93" i="4"/>
  <c r="F89" i="4"/>
  <c r="G91" i="2" s="1"/>
  <c r="O91" i="2" s="1"/>
  <c r="D89" i="4"/>
  <c r="F88" i="4"/>
  <c r="G90" i="2" s="1"/>
  <c r="O90" i="2" s="1"/>
  <c r="D88" i="4"/>
  <c r="F87" i="4"/>
  <c r="G89" i="2" s="1"/>
  <c r="O89" i="2" s="1"/>
  <c r="D87" i="4"/>
  <c r="F86" i="4"/>
  <c r="G88" i="2" s="1"/>
  <c r="O88" i="2" s="1"/>
  <c r="D86" i="4"/>
  <c r="F85" i="4"/>
  <c r="G87" i="2" s="1"/>
  <c r="O87" i="2" s="1"/>
  <c r="D85" i="4"/>
  <c r="F84" i="4"/>
  <c r="G86" i="2" s="1"/>
  <c r="O86" i="2" s="1"/>
  <c r="D84" i="4"/>
  <c r="F83" i="4"/>
  <c r="G85" i="2" s="1"/>
  <c r="O85" i="2" s="1"/>
  <c r="D83" i="4"/>
  <c r="F82" i="4"/>
  <c r="G84" i="2" s="1"/>
  <c r="O84" i="2" s="1"/>
  <c r="D82" i="4"/>
  <c r="F81" i="4"/>
  <c r="D81" i="4"/>
  <c r="F76" i="4"/>
  <c r="G78" i="2" s="1"/>
  <c r="O78" i="2" s="1"/>
  <c r="D76" i="4"/>
  <c r="F75" i="4"/>
  <c r="G77" i="2" s="1"/>
  <c r="O77" i="2" s="1"/>
  <c r="D75" i="4"/>
  <c r="F74" i="4"/>
  <c r="G76" i="2" s="1"/>
  <c r="O76" i="2" s="1"/>
  <c r="D74" i="4"/>
  <c r="F73" i="4"/>
  <c r="G75" i="2" s="1"/>
  <c r="O75" i="2" s="1"/>
  <c r="D73" i="4"/>
  <c r="F72" i="4"/>
  <c r="G74" i="2" s="1"/>
  <c r="O74" i="2" s="1"/>
  <c r="D72" i="4"/>
  <c r="F71" i="4"/>
  <c r="F67" i="4"/>
  <c r="G69" i="2" s="1"/>
  <c r="O69" i="2" s="1"/>
  <c r="F65" i="4"/>
  <c r="G67" i="2" s="1"/>
  <c r="O67" i="2" s="1"/>
  <c r="F63" i="4"/>
  <c r="G65" i="2" s="1"/>
  <c r="O65" i="2" s="1"/>
  <c r="F62" i="4"/>
  <c r="G64" i="2" s="1"/>
  <c r="O64" i="2" s="1"/>
  <c r="F61" i="4"/>
  <c r="D61" i="4"/>
  <c r="F55" i="4"/>
  <c r="G57" i="2" s="1"/>
  <c r="O57" i="2" s="1"/>
  <c r="D55" i="4"/>
  <c r="F54" i="4"/>
  <c r="G56" i="2" s="1"/>
  <c r="O56" i="2" s="1"/>
  <c r="D54" i="4"/>
  <c r="F53" i="4"/>
  <c r="D53" i="4"/>
  <c r="F52" i="4"/>
  <c r="G54" i="2" s="1"/>
  <c r="O54" i="2" s="1"/>
  <c r="D52" i="4"/>
  <c r="F48" i="4"/>
  <c r="G50" i="2" s="1"/>
  <c r="O50" i="2" s="1"/>
  <c r="D48" i="4"/>
  <c r="F47" i="4"/>
  <c r="G49" i="2" s="1"/>
  <c r="O49" i="2" s="1"/>
  <c r="D47" i="4"/>
  <c r="F46" i="4"/>
  <c r="G48" i="2" s="1"/>
  <c r="O48" i="2" s="1"/>
  <c r="D46" i="4"/>
  <c r="F45" i="4"/>
  <c r="G47" i="2" s="1"/>
  <c r="O47" i="2" s="1"/>
  <c r="D45" i="4"/>
  <c r="F44" i="4"/>
  <c r="D44" i="4"/>
  <c r="F38" i="4"/>
  <c r="G40" i="2" s="1"/>
  <c r="O40" i="2" s="1"/>
  <c r="D38" i="4"/>
  <c r="E40" i="2" s="1"/>
  <c r="F37" i="4"/>
  <c r="G39" i="2" s="1"/>
  <c r="O39" i="2" s="1"/>
  <c r="D37" i="4"/>
  <c r="F36" i="4"/>
  <c r="G38" i="2" s="1"/>
  <c r="O38" i="2" s="1"/>
  <c r="D36" i="4"/>
  <c r="F35" i="4"/>
  <c r="G37" i="2" s="1"/>
  <c r="O37" i="2" s="1"/>
  <c r="D35" i="4"/>
  <c r="F34" i="4"/>
  <c r="G36" i="2" s="1"/>
  <c r="O36" i="2" s="1"/>
  <c r="D34" i="4"/>
  <c r="F33" i="4"/>
  <c r="G35" i="2" s="1"/>
  <c r="O35" i="2" s="1"/>
  <c r="D33" i="4"/>
  <c r="F32" i="4"/>
  <c r="G34" i="2" s="1"/>
  <c r="O34" i="2" s="1"/>
  <c r="D32" i="4"/>
  <c r="F31" i="4"/>
  <c r="G33" i="2" s="1"/>
  <c r="O33" i="2" s="1"/>
  <c r="D31" i="4"/>
  <c r="F30" i="4"/>
  <c r="G32" i="2" s="1"/>
  <c r="O32" i="2" s="1"/>
  <c r="D30" i="4"/>
  <c r="F29" i="4"/>
  <c r="G31" i="2" s="1"/>
  <c r="O31" i="2" s="1"/>
  <c r="D29" i="4"/>
  <c r="F28" i="4"/>
  <c r="D28" i="4"/>
  <c r="F27" i="4"/>
  <c r="D27" i="4"/>
  <c r="F26" i="4"/>
  <c r="D26" i="4"/>
  <c r="F25" i="4"/>
  <c r="D25" i="4"/>
  <c r="F24" i="4"/>
  <c r="D24" i="4"/>
  <c r="F23" i="4"/>
  <c r="D23" i="4"/>
  <c r="F22" i="4"/>
  <c r="D22" i="4"/>
  <c r="F21" i="4"/>
  <c r="D21" i="4"/>
  <c r="F20" i="4"/>
  <c r="D20" i="4"/>
  <c r="G16" i="4"/>
  <c r="E16" i="4"/>
  <c r="G15" i="4"/>
  <c r="E15" i="4"/>
  <c r="F14" i="4"/>
  <c r="D14" i="4"/>
  <c r="D71" i="4"/>
  <c r="D67" i="4"/>
  <c r="D65" i="4"/>
  <c r="D63" i="4"/>
  <c r="D62" i="4"/>
  <c r="E61" i="4"/>
  <c r="G55" i="4"/>
  <c r="E55" i="4"/>
  <c r="F57" i="2" s="1"/>
  <c r="N57" i="2" s="1"/>
  <c r="G54" i="4"/>
  <c r="E54" i="4"/>
  <c r="F56" i="2" s="1"/>
  <c r="N56" i="2" s="1"/>
  <c r="G53" i="4"/>
  <c r="E53" i="4"/>
  <c r="G52" i="4"/>
  <c r="E52" i="4"/>
  <c r="F54" i="2" s="1"/>
  <c r="G48" i="4"/>
  <c r="E48" i="4"/>
  <c r="F50" i="2" s="1"/>
  <c r="N50" i="2" s="1"/>
  <c r="G47" i="4"/>
  <c r="E47" i="4"/>
  <c r="F49" i="2" s="1"/>
  <c r="N49" i="2" s="1"/>
  <c r="G46" i="4"/>
  <c r="E46" i="4"/>
  <c r="F48" i="2" s="1"/>
  <c r="N48" i="2" s="1"/>
  <c r="G45" i="4"/>
  <c r="E45" i="4"/>
  <c r="F47" i="2" s="1"/>
  <c r="N47" i="2" s="1"/>
  <c r="G44" i="4"/>
  <c r="E44" i="4"/>
  <c r="G38" i="4"/>
  <c r="E38" i="4"/>
  <c r="F40" i="2" s="1"/>
  <c r="N40" i="2" s="1"/>
  <c r="G37" i="4"/>
  <c r="E37" i="4"/>
  <c r="F39" i="2" s="1"/>
  <c r="N39" i="2" s="1"/>
  <c r="G36" i="4"/>
  <c r="E36" i="4"/>
  <c r="F38" i="2" s="1"/>
  <c r="N38" i="2" s="1"/>
  <c r="G35" i="4"/>
  <c r="E35" i="4"/>
  <c r="F37" i="2" s="1"/>
  <c r="N37" i="2" s="1"/>
  <c r="G34" i="4"/>
  <c r="E34" i="4"/>
  <c r="F36" i="2" s="1"/>
  <c r="N36" i="2" s="1"/>
  <c r="G33" i="4"/>
  <c r="E33" i="4"/>
  <c r="F35" i="2" s="1"/>
  <c r="N35" i="2" s="1"/>
  <c r="G32" i="4"/>
  <c r="E32" i="4"/>
  <c r="F34" i="2" s="1"/>
  <c r="N34" i="2" s="1"/>
  <c r="G31" i="4"/>
  <c r="E31" i="4"/>
  <c r="F33" i="2" s="1"/>
  <c r="N33" i="2" s="1"/>
  <c r="G30" i="4"/>
  <c r="E30" i="4"/>
  <c r="F32" i="2" s="1"/>
  <c r="N32" i="2" s="1"/>
  <c r="G29" i="4"/>
  <c r="E29" i="4"/>
  <c r="F31" i="2" s="1"/>
  <c r="N31" i="2" s="1"/>
  <c r="G28" i="4"/>
  <c r="E28" i="4"/>
  <c r="G27" i="4"/>
  <c r="E27" i="4"/>
  <c r="G26" i="4"/>
  <c r="E26" i="4"/>
  <c r="G25" i="4"/>
  <c r="E25" i="4"/>
  <c r="G24" i="4"/>
  <c r="E24" i="4"/>
  <c r="G23" i="4"/>
  <c r="E23" i="4"/>
  <c r="G22" i="4"/>
  <c r="E22" i="4"/>
  <c r="G21" i="4"/>
  <c r="G20" i="4"/>
  <c r="D15" i="4"/>
  <c r="D16" i="4"/>
  <c r="G14" i="4"/>
  <c r="E21" i="4"/>
  <c r="E20" i="4"/>
  <c r="F16" i="4"/>
  <c r="F15" i="4"/>
  <c r="E14" i="4"/>
  <c r="G13" i="4"/>
  <c r="E13" i="4"/>
  <c r="F13" i="4"/>
  <c r="D13" i="4"/>
  <c r="K42" i="2"/>
  <c r="K112" i="2" s="1"/>
  <c r="V24" i="2"/>
  <c r="V41" i="2" s="1"/>
  <c r="J41" i="2"/>
  <c r="L57" i="4"/>
  <c r="N57" i="4"/>
  <c r="M57" i="4"/>
  <c r="AG40" i="4"/>
  <c r="AF40" i="4"/>
  <c r="M40" i="4"/>
  <c r="AF57" i="4"/>
  <c r="AH57" i="4"/>
  <c r="AG57" i="4"/>
  <c r="N40" i="4"/>
  <c r="L40" i="4"/>
  <c r="AH40" i="4"/>
  <c r="AF102" i="4"/>
  <c r="AH102" i="4"/>
  <c r="AG102" i="4"/>
  <c r="L102" i="4"/>
  <c r="N102" i="4"/>
  <c r="M102" i="4"/>
  <c r="D40" i="2" l="1"/>
  <c r="F118" i="17"/>
  <c r="K115" i="2"/>
  <c r="F46" i="2"/>
  <c r="E49" i="4"/>
  <c r="E56" i="4"/>
  <c r="F55" i="2"/>
  <c r="N55" i="2" s="1"/>
  <c r="G46" i="2"/>
  <c r="F49" i="4"/>
  <c r="G55" i="2"/>
  <c r="F56" i="4"/>
  <c r="F64" i="4"/>
  <c r="F66" i="4" s="1"/>
  <c r="F68" i="4" s="1"/>
  <c r="G63" i="2"/>
  <c r="G73" i="2"/>
  <c r="F77" i="4"/>
  <c r="G83" i="2"/>
  <c r="F90" i="4"/>
  <c r="G95" i="2"/>
  <c r="F101" i="4"/>
  <c r="G108" i="2"/>
  <c r="F109" i="4"/>
  <c r="E77" i="4"/>
  <c r="F73" i="2"/>
  <c r="E90" i="4"/>
  <c r="F83" i="2"/>
  <c r="E101" i="4"/>
  <c r="F95" i="2"/>
  <c r="E109" i="4"/>
  <c r="F108" i="2"/>
  <c r="N54" i="2"/>
  <c r="F58" i="2"/>
  <c r="E64" i="4"/>
  <c r="E66" i="4" s="1"/>
  <c r="E68" i="4" s="1"/>
  <c r="F63" i="2"/>
  <c r="AH110" i="4"/>
  <c r="AG110" i="4"/>
  <c r="J42" i="2"/>
  <c r="J112" i="2" s="1"/>
  <c r="M110" i="4"/>
  <c r="N110" i="4"/>
  <c r="AF110" i="4"/>
  <c r="L110" i="4"/>
  <c r="F78" i="4" l="1"/>
  <c r="F102" i="4" s="1"/>
  <c r="F57" i="4"/>
  <c r="AF112" i="4"/>
  <c r="AF113" i="4" s="1"/>
  <c r="M112" i="4"/>
  <c r="M113" i="4" s="1"/>
  <c r="AG112" i="4"/>
  <c r="AG113" i="4" s="1"/>
  <c r="L112" i="4"/>
  <c r="L113" i="4" s="1"/>
  <c r="N112" i="4"/>
  <c r="N113" i="4" s="1"/>
  <c r="E118" i="17"/>
  <c r="J115" i="2"/>
  <c r="AH112" i="4"/>
  <c r="AH113" i="4" s="1"/>
  <c r="N58" i="2"/>
  <c r="N63" i="2"/>
  <c r="N66" i="2" s="1"/>
  <c r="N68" i="2" s="1"/>
  <c r="N70" i="2" s="1"/>
  <c r="F66" i="2"/>
  <c r="F68" i="2" s="1"/>
  <c r="F70" i="2" s="1"/>
  <c r="N108" i="2"/>
  <c r="N111" i="2" s="1"/>
  <c r="F111" i="2"/>
  <c r="N95" i="2"/>
  <c r="N103" i="2" s="1"/>
  <c r="F103" i="2"/>
  <c r="N83" i="2"/>
  <c r="N92" i="2" s="1"/>
  <c r="F92" i="2"/>
  <c r="N73" i="2"/>
  <c r="N79" i="2" s="1"/>
  <c r="F79" i="2"/>
  <c r="F80" i="2" s="1"/>
  <c r="G66" i="2"/>
  <c r="G68" i="2" s="1"/>
  <c r="G70" i="2" s="1"/>
  <c r="O63" i="2"/>
  <c r="O66" i="2" s="1"/>
  <c r="O68" i="2" s="1"/>
  <c r="O70" i="2" s="1"/>
  <c r="E78" i="4"/>
  <c r="E102" i="4" s="1"/>
  <c r="G111" i="2"/>
  <c r="O108" i="2"/>
  <c r="O111" i="2" s="1"/>
  <c r="G103" i="2"/>
  <c r="O95" i="2"/>
  <c r="O103" i="2" s="1"/>
  <c r="G92" i="2"/>
  <c r="O83" i="2"/>
  <c r="O92" i="2" s="1"/>
  <c r="G79" i="2"/>
  <c r="O73" i="2"/>
  <c r="O79" i="2" s="1"/>
  <c r="G58" i="2"/>
  <c r="O55" i="2"/>
  <c r="O58" i="2" s="1"/>
  <c r="G51" i="2"/>
  <c r="O46" i="2"/>
  <c r="O51" i="2" s="1"/>
  <c r="E57" i="4"/>
  <c r="N46" i="2"/>
  <c r="N51" i="2" s="1"/>
  <c r="F51" i="2"/>
  <c r="F59" i="2" s="1"/>
  <c r="E109" i="2"/>
  <c r="E102" i="2"/>
  <c r="E100" i="2"/>
  <c r="E98" i="2"/>
  <c r="E96" i="2"/>
  <c r="E91" i="2"/>
  <c r="E89" i="2"/>
  <c r="E87" i="2"/>
  <c r="E85" i="2"/>
  <c r="E77" i="2"/>
  <c r="E75" i="2"/>
  <c r="E67" i="2"/>
  <c r="E65" i="2"/>
  <c r="E56" i="2"/>
  <c r="E54" i="2"/>
  <c r="E49" i="2"/>
  <c r="E47" i="2"/>
  <c r="E110" i="2"/>
  <c r="E101" i="2"/>
  <c r="E99" i="2"/>
  <c r="E97" i="2"/>
  <c r="E90" i="2"/>
  <c r="E88" i="2"/>
  <c r="E86" i="2"/>
  <c r="E84" i="2"/>
  <c r="E78" i="2"/>
  <c r="E76" i="2"/>
  <c r="E74" i="2"/>
  <c r="E64" i="2"/>
  <c r="E57" i="2"/>
  <c r="E50" i="2"/>
  <c r="E48" i="2"/>
  <c r="E38" i="2"/>
  <c r="E36" i="2"/>
  <c r="E34" i="2"/>
  <c r="E32" i="2"/>
  <c r="E39" i="2"/>
  <c r="E37" i="2"/>
  <c r="E35" i="2"/>
  <c r="E33" i="2"/>
  <c r="E31" i="2"/>
  <c r="G29" i="2"/>
  <c r="O29" i="2" s="1"/>
  <c r="E29" i="2"/>
  <c r="G28" i="2"/>
  <c r="O28" i="2" s="1"/>
  <c r="E28" i="2"/>
  <c r="G27" i="2"/>
  <c r="O27" i="2" s="1"/>
  <c r="E27" i="2"/>
  <c r="G26" i="2"/>
  <c r="O26" i="2" s="1"/>
  <c r="E26" i="2"/>
  <c r="G25" i="2"/>
  <c r="O25" i="2" s="1"/>
  <c r="E25" i="2"/>
  <c r="G24" i="2"/>
  <c r="O24" i="2" s="1"/>
  <c r="E24" i="2"/>
  <c r="G23" i="2"/>
  <c r="O23" i="2" s="1"/>
  <c r="E23" i="2"/>
  <c r="G22" i="2"/>
  <c r="O22" i="2" s="1"/>
  <c r="E22" i="2"/>
  <c r="G18" i="2"/>
  <c r="O18" i="2" s="1"/>
  <c r="G17" i="2"/>
  <c r="O17" i="2" s="1"/>
  <c r="G16" i="2"/>
  <c r="O16" i="2" s="1"/>
  <c r="E17" i="2"/>
  <c r="F29" i="2"/>
  <c r="N29" i="2" s="1"/>
  <c r="F28" i="2"/>
  <c r="N28" i="2" s="1"/>
  <c r="F27" i="2"/>
  <c r="N27" i="2" s="1"/>
  <c r="F26" i="2"/>
  <c r="N26" i="2" s="1"/>
  <c r="F25" i="2"/>
  <c r="N25" i="2" s="1"/>
  <c r="F24" i="2"/>
  <c r="N24" i="2" s="1"/>
  <c r="F23" i="2"/>
  <c r="N23" i="2" s="1"/>
  <c r="F22" i="2"/>
  <c r="N22" i="2" s="1"/>
  <c r="F18" i="2"/>
  <c r="N18" i="2" s="1"/>
  <c r="F17" i="2"/>
  <c r="N17" i="2" s="1"/>
  <c r="F16" i="2"/>
  <c r="N16" i="2" s="1"/>
  <c r="E18" i="2"/>
  <c r="E16" i="2"/>
  <c r="F17" i="4"/>
  <c r="J5" i="18"/>
  <c r="G15" i="2"/>
  <c r="B75" i="4"/>
  <c r="H109" i="4"/>
  <c r="H101" i="4"/>
  <c r="H90" i="4"/>
  <c r="H64" i="4"/>
  <c r="H66" i="4" s="1"/>
  <c r="H68" i="4" s="1"/>
  <c r="H78" i="4" s="1"/>
  <c r="H56" i="4"/>
  <c r="H49" i="4"/>
  <c r="H39" i="4"/>
  <c r="H17" i="4"/>
  <c r="N80" i="2" l="1"/>
  <c r="N104" i="2" s="1"/>
  <c r="N59" i="2"/>
  <c r="G59" i="2"/>
  <c r="G80" i="2"/>
  <c r="G104" i="2" s="1"/>
  <c r="F104" i="2"/>
  <c r="K5" i="18"/>
  <c r="O112" i="4"/>
  <c r="O113" i="4" s="1"/>
  <c r="AI112" i="4"/>
  <c r="AI113" i="4" s="1"/>
  <c r="O59" i="2"/>
  <c r="O80" i="2"/>
  <c r="O104" i="2" s="1"/>
  <c r="D48" i="2"/>
  <c r="D57" i="2"/>
  <c r="D64" i="2"/>
  <c r="D74" i="2"/>
  <c r="D78" i="2"/>
  <c r="D86" i="2"/>
  <c r="D90" i="2"/>
  <c r="D101" i="4"/>
  <c r="E95" i="2"/>
  <c r="D47" i="2"/>
  <c r="D56" i="2"/>
  <c r="E63" i="2"/>
  <c r="D64" i="4"/>
  <c r="D66" i="4" s="1"/>
  <c r="D68" i="4" s="1"/>
  <c r="D77" i="4"/>
  <c r="E73" i="2"/>
  <c r="D77" i="2"/>
  <c r="D85" i="2"/>
  <c r="D89" i="2"/>
  <c r="E17" i="4"/>
  <c r="D49" i="4"/>
  <c r="E46" i="2"/>
  <c r="D50" i="2"/>
  <c r="D56" i="4"/>
  <c r="E55" i="2"/>
  <c r="E58" i="2" s="1"/>
  <c r="E69" i="2"/>
  <c r="D76" i="2"/>
  <c r="D84" i="2"/>
  <c r="D88" i="2"/>
  <c r="D109" i="4"/>
  <c r="E108" i="2"/>
  <c r="D49" i="2"/>
  <c r="D54" i="2"/>
  <c r="D65" i="2"/>
  <c r="D67" i="2"/>
  <c r="D75" i="2"/>
  <c r="D90" i="4"/>
  <c r="E83" i="2"/>
  <c r="D87" i="2"/>
  <c r="D91" i="2"/>
  <c r="D33" i="2"/>
  <c r="D37" i="2"/>
  <c r="D32" i="2"/>
  <c r="D36" i="2"/>
  <c r="D31" i="2"/>
  <c r="D35" i="2"/>
  <c r="D39" i="2"/>
  <c r="D34" i="2"/>
  <c r="D38" i="2"/>
  <c r="J6" i="18"/>
  <c r="K6" i="18" s="1"/>
  <c r="F15" i="2"/>
  <c r="F19" i="2" s="1"/>
  <c r="D18" i="2"/>
  <c r="D22" i="2"/>
  <c r="D23" i="2"/>
  <c r="D24" i="2"/>
  <c r="D25" i="2"/>
  <c r="D26" i="2"/>
  <c r="D27" i="2"/>
  <c r="D28" i="2"/>
  <c r="D29" i="2"/>
  <c r="D16" i="2"/>
  <c r="D17" i="2"/>
  <c r="G30" i="2"/>
  <c r="F39" i="4"/>
  <c r="F40" i="4" s="1"/>
  <c r="F110" i="4" s="1"/>
  <c r="F30" i="2"/>
  <c r="E39" i="4"/>
  <c r="E30" i="2"/>
  <c r="D39" i="4"/>
  <c r="G19" i="2"/>
  <c r="O15" i="2"/>
  <c r="O19" i="2" s="1"/>
  <c r="D17" i="4"/>
  <c r="E15" i="2"/>
  <c r="H40" i="4"/>
  <c r="H57" i="4"/>
  <c r="H102" i="4"/>
  <c r="C112" i="2"/>
  <c r="C111" i="17" s="1"/>
  <c r="C111" i="2"/>
  <c r="C110" i="2"/>
  <c r="C109" i="17" s="1"/>
  <c r="B110" i="2"/>
  <c r="B109" i="17" s="1"/>
  <c r="C109" i="2"/>
  <c r="C108" i="17" s="1"/>
  <c r="B109" i="2"/>
  <c r="B108" i="17" s="1"/>
  <c r="C108" i="2"/>
  <c r="C107" i="17" s="1"/>
  <c r="B108" i="2"/>
  <c r="B107" i="17" s="1"/>
  <c r="B107" i="2"/>
  <c r="A107" i="2"/>
  <c r="A106" i="17" s="1"/>
  <c r="B106" i="2"/>
  <c r="B105" i="17" s="1"/>
  <c r="A106" i="2"/>
  <c r="A105" i="17" s="1"/>
  <c r="C104" i="2"/>
  <c r="C103" i="17" s="1"/>
  <c r="C103" i="2"/>
  <c r="C102" i="17" s="1"/>
  <c r="C102" i="2"/>
  <c r="B102" i="2"/>
  <c r="B101" i="17" s="1"/>
  <c r="C101" i="2"/>
  <c r="B101" i="2"/>
  <c r="B100" i="17" s="1"/>
  <c r="C100" i="2"/>
  <c r="B100" i="2"/>
  <c r="B99" i="17" s="1"/>
  <c r="C99" i="2"/>
  <c r="B99" i="2"/>
  <c r="C98" i="2"/>
  <c r="B98" i="2"/>
  <c r="B97" i="17" s="1"/>
  <c r="C97" i="2"/>
  <c r="B97" i="2"/>
  <c r="B96" i="17" s="1"/>
  <c r="C96" i="2"/>
  <c r="C95" i="17" s="1"/>
  <c r="B96" i="2"/>
  <c r="B95" i="17" s="1"/>
  <c r="C95" i="2"/>
  <c r="C94" i="17" s="1"/>
  <c r="B95" i="2"/>
  <c r="B94" i="17" s="1"/>
  <c r="B94" i="2"/>
  <c r="A94" i="2"/>
  <c r="A93" i="17" s="1"/>
  <c r="C92" i="2"/>
  <c r="C91" i="17" s="1"/>
  <c r="C91" i="2"/>
  <c r="C90" i="17" s="1"/>
  <c r="B91" i="2"/>
  <c r="B90" i="17" s="1"/>
  <c r="C90" i="2"/>
  <c r="C89" i="17" s="1"/>
  <c r="B90" i="2"/>
  <c r="B89" i="17" s="1"/>
  <c r="C89" i="2"/>
  <c r="B89" i="2"/>
  <c r="B88" i="17" s="1"/>
  <c r="C88" i="2"/>
  <c r="C87" i="17" s="1"/>
  <c r="B88" i="2"/>
  <c r="B87" i="17" s="1"/>
  <c r="C87" i="2"/>
  <c r="B87" i="2"/>
  <c r="C86" i="2"/>
  <c r="C85" i="17" s="1"/>
  <c r="B86" i="2"/>
  <c r="B85" i="17" s="1"/>
  <c r="C85" i="2"/>
  <c r="C84" i="17" s="1"/>
  <c r="B85" i="2"/>
  <c r="B84" i="17" s="1"/>
  <c r="C84" i="2"/>
  <c r="C83" i="17" s="1"/>
  <c r="B84" i="2"/>
  <c r="B83" i="17" s="1"/>
  <c r="C83" i="2"/>
  <c r="C82" i="17" s="1"/>
  <c r="B83" i="2"/>
  <c r="B82" i="17" s="1"/>
  <c r="B82" i="2"/>
  <c r="C139" i="2" s="1"/>
  <c r="A82" i="2"/>
  <c r="A81" i="17" s="1"/>
  <c r="C80" i="2"/>
  <c r="C79" i="17" s="1"/>
  <c r="C79" i="2"/>
  <c r="C78" i="17" s="1"/>
  <c r="B77" i="17"/>
  <c r="C75" i="17"/>
  <c r="B75" i="17"/>
  <c r="C74" i="17"/>
  <c r="B74" i="17"/>
  <c r="C73" i="17"/>
  <c r="B73" i="17"/>
  <c r="C73" i="2"/>
  <c r="C72" i="17" s="1"/>
  <c r="B73" i="2"/>
  <c r="B72" i="17" s="1"/>
  <c r="B72" i="2"/>
  <c r="A72" i="2"/>
  <c r="A71" i="17" s="1"/>
  <c r="C70" i="2"/>
  <c r="C69" i="17" s="1"/>
  <c r="C69" i="2"/>
  <c r="C68" i="17" s="1"/>
  <c r="B69" i="2"/>
  <c r="B68" i="17" s="1"/>
  <c r="C68" i="2"/>
  <c r="C67" i="17" s="1"/>
  <c r="C67" i="2"/>
  <c r="C66" i="17" s="1"/>
  <c r="B67" i="2"/>
  <c r="B66" i="17" s="1"/>
  <c r="C66" i="2"/>
  <c r="C65" i="17" s="1"/>
  <c r="C65" i="2"/>
  <c r="C64" i="17" s="1"/>
  <c r="B65" i="2"/>
  <c r="B64" i="17" s="1"/>
  <c r="C64" i="2"/>
  <c r="C63" i="17" s="1"/>
  <c r="B64" i="2"/>
  <c r="B63" i="17" s="1"/>
  <c r="C63" i="2"/>
  <c r="C62" i="17" s="1"/>
  <c r="B63" i="2"/>
  <c r="B62" i="17" s="1"/>
  <c r="B62" i="2"/>
  <c r="A62" i="2"/>
  <c r="A61" i="17" s="1"/>
  <c r="B61" i="2"/>
  <c r="B60" i="17" s="1"/>
  <c r="A61" i="2"/>
  <c r="A60" i="17" s="1"/>
  <c r="C59" i="2"/>
  <c r="C58" i="17" s="1"/>
  <c r="C58" i="2"/>
  <c r="C57" i="17" s="1"/>
  <c r="C55" i="17"/>
  <c r="B55" i="17"/>
  <c r="C54" i="17"/>
  <c r="B54" i="17"/>
  <c r="C54" i="2"/>
  <c r="C53" i="17" s="1"/>
  <c r="B54" i="2"/>
  <c r="B53" i="17" s="1"/>
  <c r="B53" i="2"/>
  <c r="A53" i="2"/>
  <c r="A52" i="17" s="1"/>
  <c r="C51" i="2"/>
  <c r="C49" i="17"/>
  <c r="B49" i="17"/>
  <c r="C47" i="17"/>
  <c r="B47" i="17"/>
  <c r="C46" i="17"/>
  <c r="B46" i="17"/>
  <c r="C46" i="2"/>
  <c r="C45" i="17" s="1"/>
  <c r="B46" i="2"/>
  <c r="B45" i="17" s="1"/>
  <c r="B45" i="2"/>
  <c r="A45" i="2"/>
  <c r="A44" i="17" s="1"/>
  <c r="B44" i="2"/>
  <c r="B43" i="17" s="1"/>
  <c r="A44" i="2"/>
  <c r="A43" i="17" s="1"/>
  <c r="C42" i="2"/>
  <c r="C41" i="2"/>
  <c r="C39" i="17"/>
  <c r="B39" i="17"/>
  <c r="C38" i="17"/>
  <c r="B38" i="17"/>
  <c r="C37" i="17"/>
  <c r="B37" i="17"/>
  <c r="C36" i="17"/>
  <c r="B36" i="17"/>
  <c r="C35" i="17"/>
  <c r="B35" i="17"/>
  <c r="C34" i="17"/>
  <c r="B34" i="17"/>
  <c r="C33" i="17"/>
  <c r="B33" i="17"/>
  <c r="C32" i="17"/>
  <c r="B32" i="17"/>
  <c r="C31" i="17"/>
  <c r="B31" i="17"/>
  <c r="C30" i="17"/>
  <c r="B30" i="17"/>
  <c r="C29" i="17"/>
  <c r="B29" i="17"/>
  <c r="C28" i="17"/>
  <c r="B28" i="17"/>
  <c r="C27" i="17"/>
  <c r="B27" i="17"/>
  <c r="C26" i="17"/>
  <c r="B26" i="17"/>
  <c r="C25" i="17"/>
  <c r="B25" i="17"/>
  <c r="C24" i="17"/>
  <c r="B24" i="17"/>
  <c r="C23" i="17"/>
  <c r="B23" i="17"/>
  <c r="C22" i="2"/>
  <c r="C21" i="17" s="1"/>
  <c r="B22" i="2"/>
  <c r="B21" i="17" s="1"/>
  <c r="B21" i="2"/>
  <c r="A21" i="2"/>
  <c r="A20" i="17" s="1"/>
  <c r="C19" i="2"/>
  <c r="C17" i="17"/>
  <c r="B17" i="17"/>
  <c r="C16" i="17"/>
  <c r="B16" i="17"/>
  <c r="C15" i="2"/>
  <c r="C14" i="17" s="1"/>
  <c r="B15" i="2"/>
  <c r="B14" i="17" s="1"/>
  <c r="B14" i="2"/>
  <c r="A14" i="2"/>
  <c r="A13" i="17" s="1"/>
  <c r="B13" i="2"/>
  <c r="B12" i="17" s="1"/>
  <c r="A13" i="2"/>
  <c r="A12" i="17" s="1"/>
  <c r="B136" i="15"/>
  <c r="A136" i="15"/>
  <c r="B135" i="15"/>
  <c r="A135" i="15"/>
  <c r="B134" i="15"/>
  <c r="A134" i="15"/>
  <c r="B133" i="15"/>
  <c r="A133" i="15"/>
  <c r="B132" i="15"/>
  <c r="A132" i="15"/>
  <c r="B131" i="15"/>
  <c r="A131" i="15"/>
  <c r="B130" i="15"/>
  <c r="A130" i="15"/>
  <c r="B129" i="15"/>
  <c r="A129" i="15"/>
  <c r="B128" i="15"/>
  <c r="A128" i="15"/>
  <c r="H112" i="15"/>
  <c r="H109" i="17" s="1"/>
  <c r="H104" i="15"/>
  <c r="H101" i="17" s="1"/>
  <c r="H102" i="15"/>
  <c r="H99" i="17" s="1"/>
  <c r="H101" i="15"/>
  <c r="H98" i="17" s="1"/>
  <c r="H100" i="15"/>
  <c r="H97" i="17" s="1"/>
  <c r="H99" i="15"/>
  <c r="H96" i="17" s="1"/>
  <c r="H98" i="15"/>
  <c r="H95" i="17" s="1"/>
  <c r="K95" i="17" s="1"/>
  <c r="H97" i="15"/>
  <c r="H93" i="15"/>
  <c r="H90" i="17" s="1"/>
  <c r="K90" i="17" s="1"/>
  <c r="H92" i="15"/>
  <c r="H89" i="17" s="1"/>
  <c r="K89" i="17" s="1"/>
  <c r="H91" i="15"/>
  <c r="H88" i="17" s="1"/>
  <c r="K88" i="17" s="1"/>
  <c r="H90" i="15"/>
  <c r="H87" i="17" s="1"/>
  <c r="K87" i="17" s="1"/>
  <c r="H89" i="15"/>
  <c r="H86" i="17" s="1"/>
  <c r="K86" i="17" s="1"/>
  <c r="H88" i="15"/>
  <c r="H85" i="17" s="1"/>
  <c r="K85" i="17" s="1"/>
  <c r="H87" i="15"/>
  <c r="H84" i="17" s="1"/>
  <c r="K84" i="17" s="1"/>
  <c r="H86" i="15"/>
  <c r="H83" i="17" s="1"/>
  <c r="K83" i="17" s="1"/>
  <c r="H85" i="15"/>
  <c r="H82" i="17" s="1"/>
  <c r="K82" i="17" s="1"/>
  <c r="H80" i="15"/>
  <c r="H77" i="17" s="1"/>
  <c r="H79" i="15"/>
  <c r="H76" i="17" s="1"/>
  <c r="H78" i="15"/>
  <c r="H75" i="17" s="1"/>
  <c r="H77" i="15"/>
  <c r="H74" i="17" s="1"/>
  <c r="F81" i="15"/>
  <c r="H75" i="15"/>
  <c r="H72" i="17" s="1"/>
  <c r="K72" i="17" s="1"/>
  <c r="H69" i="15"/>
  <c r="H66" i="17" s="1"/>
  <c r="F68" i="15"/>
  <c r="F70" i="15" s="1"/>
  <c r="H67" i="15"/>
  <c r="H64" i="17" s="1"/>
  <c r="K64" i="17" s="1"/>
  <c r="H66" i="15"/>
  <c r="H63" i="17" s="1"/>
  <c r="H65" i="15"/>
  <c r="H62" i="17" s="1"/>
  <c r="K62" i="17" s="1"/>
  <c r="H59" i="15"/>
  <c r="H56" i="17" s="1"/>
  <c r="H58" i="15"/>
  <c r="H55" i="17" s="1"/>
  <c r="H57" i="15"/>
  <c r="H54" i="17" s="1"/>
  <c r="H56" i="15"/>
  <c r="H53" i="17" s="1"/>
  <c r="H51" i="15"/>
  <c r="H48" i="17" s="1"/>
  <c r="H50" i="15"/>
  <c r="H47" i="17" s="1"/>
  <c r="H49" i="15"/>
  <c r="H46" i="17" s="1"/>
  <c r="H42" i="15"/>
  <c r="H39" i="17" s="1"/>
  <c r="H41" i="15"/>
  <c r="H38" i="17" s="1"/>
  <c r="H39" i="15"/>
  <c r="H36" i="17" s="1"/>
  <c r="H38" i="15"/>
  <c r="H35" i="17" s="1"/>
  <c r="H37" i="15"/>
  <c r="H34" i="17" s="1"/>
  <c r="H36" i="15"/>
  <c r="H33" i="17" s="1"/>
  <c r="H35" i="15"/>
  <c r="H32" i="17" s="1"/>
  <c r="H34" i="15"/>
  <c r="H31" i="17" s="1"/>
  <c r="H33" i="15"/>
  <c r="H30" i="17" s="1"/>
  <c r="H32" i="15"/>
  <c r="H29" i="17" s="1"/>
  <c r="H31" i="15"/>
  <c r="H28" i="17" s="1"/>
  <c r="H30" i="15"/>
  <c r="H27" i="17" s="1"/>
  <c r="H29" i="15"/>
  <c r="H26" i="17" s="1"/>
  <c r="H28" i="15"/>
  <c r="H25" i="17" s="1"/>
  <c r="H27" i="15"/>
  <c r="H24" i="17" s="1"/>
  <c r="H26" i="15"/>
  <c r="H23" i="17" s="1"/>
  <c r="H25" i="15"/>
  <c r="H22" i="17" s="1"/>
  <c r="H24" i="15"/>
  <c r="C12" i="15"/>
  <c r="O4" i="15"/>
  <c r="H94" i="17" l="1"/>
  <c r="D94" i="17" s="1"/>
  <c r="D10" i="12"/>
  <c r="D11" i="12" s="1"/>
  <c r="E40" i="4"/>
  <c r="E110" i="4" s="1"/>
  <c r="D71" i="15"/>
  <c r="F71" i="15" s="1"/>
  <c r="F72" i="15" s="1"/>
  <c r="H21" i="17"/>
  <c r="D78" i="4"/>
  <c r="D102" i="4" s="1"/>
  <c r="B13" i="17"/>
  <c r="C133" i="2"/>
  <c r="B61" i="17"/>
  <c r="C137" i="2"/>
  <c r="B93" i="17"/>
  <c r="C140" i="2"/>
  <c r="B20" i="17"/>
  <c r="C134" i="2"/>
  <c r="B44" i="17"/>
  <c r="C135" i="2"/>
  <c r="B71" i="17"/>
  <c r="C138" i="2"/>
  <c r="B52" i="17"/>
  <c r="C136" i="2"/>
  <c r="B106" i="17"/>
  <c r="C141" i="2"/>
  <c r="N15" i="2"/>
  <c r="N19" i="2" s="1"/>
  <c r="C56" i="17"/>
  <c r="B15" i="17"/>
  <c r="C110" i="17"/>
  <c r="C15" i="17"/>
  <c r="B22" i="17"/>
  <c r="B48" i="17"/>
  <c r="B86" i="17"/>
  <c r="C22" i="17"/>
  <c r="C48" i="17"/>
  <c r="B56" i="17"/>
  <c r="C86" i="17"/>
  <c r="B98" i="17"/>
  <c r="J13" i="18"/>
  <c r="B81" i="17"/>
  <c r="A319" i="3"/>
  <c r="C88" i="17"/>
  <c r="B365" i="3"/>
  <c r="C96" i="17"/>
  <c r="B399" i="3"/>
  <c r="C97" i="17"/>
  <c r="B406" i="3"/>
  <c r="C98" i="17"/>
  <c r="B413" i="3"/>
  <c r="C99" i="17"/>
  <c r="B420" i="3"/>
  <c r="C100" i="17"/>
  <c r="B427" i="3"/>
  <c r="C101" i="17"/>
  <c r="B434" i="3"/>
  <c r="D57" i="4"/>
  <c r="D75" i="17"/>
  <c r="I76" i="2" s="1"/>
  <c r="H76" i="2" s="1"/>
  <c r="K75" i="17"/>
  <c r="G75" i="17" s="1"/>
  <c r="BA75" i="17" s="1"/>
  <c r="D77" i="17"/>
  <c r="I78" i="2" s="1"/>
  <c r="H78" i="2" s="1"/>
  <c r="K77" i="17"/>
  <c r="G77" i="17" s="1"/>
  <c r="BA77" i="17" s="1"/>
  <c r="D74" i="17"/>
  <c r="I75" i="2" s="1"/>
  <c r="M75" i="2" s="1"/>
  <c r="K74" i="17"/>
  <c r="G74" i="17" s="1"/>
  <c r="BA74" i="17" s="1"/>
  <c r="D76" i="17"/>
  <c r="I77" i="2" s="1"/>
  <c r="M77" i="2" s="1"/>
  <c r="K76" i="17"/>
  <c r="G76" i="17" s="1"/>
  <c r="BA76" i="17" s="1"/>
  <c r="G72" i="17"/>
  <c r="BA72" i="17" s="1"/>
  <c r="K109" i="17"/>
  <c r="G109" i="17" s="1"/>
  <c r="BA109" i="17" s="1"/>
  <c r="D109" i="17"/>
  <c r="I110" i="2" s="1"/>
  <c r="G95" i="17"/>
  <c r="BA95" i="17" s="1"/>
  <c r="D95" i="17"/>
  <c r="I96" i="2" s="1"/>
  <c r="K97" i="17"/>
  <c r="G97" i="17" s="1"/>
  <c r="BA97" i="17" s="1"/>
  <c r="D97" i="17"/>
  <c r="I98" i="2" s="1"/>
  <c r="K99" i="17"/>
  <c r="G99" i="17" s="1"/>
  <c r="BA99" i="17" s="1"/>
  <c r="D99" i="17"/>
  <c r="I100" i="2" s="1"/>
  <c r="K96" i="17"/>
  <c r="G96" i="17" s="1"/>
  <c r="BA96" i="17" s="1"/>
  <c r="D96" i="17"/>
  <c r="I97" i="2" s="1"/>
  <c r="K98" i="17"/>
  <c r="G98" i="17" s="1"/>
  <c r="BA98" i="17" s="1"/>
  <c r="D98" i="17"/>
  <c r="I99" i="2" s="1"/>
  <c r="K101" i="17"/>
  <c r="G101" i="17" s="1"/>
  <c r="BA101" i="17" s="1"/>
  <c r="D101" i="17"/>
  <c r="I102" i="2" s="1"/>
  <c r="G84" i="17"/>
  <c r="BA84" i="17" s="1"/>
  <c r="D84" i="17"/>
  <c r="I85" i="2" s="1"/>
  <c r="G86" i="17"/>
  <c r="BA86" i="17" s="1"/>
  <c r="D86" i="17"/>
  <c r="I87" i="2" s="1"/>
  <c r="G88" i="17"/>
  <c r="BA88" i="17" s="1"/>
  <c r="D88" i="17"/>
  <c r="I89" i="2" s="1"/>
  <c r="G90" i="17"/>
  <c r="BA90" i="17" s="1"/>
  <c r="D90" i="17"/>
  <c r="I91" i="2" s="1"/>
  <c r="G83" i="17"/>
  <c r="BA83" i="17" s="1"/>
  <c r="D83" i="17"/>
  <c r="I84" i="2" s="1"/>
  <c r="G85" i="17"/>
  <c r="BA85" i="17" s="1"/>
  <c r="D85" i="17"/>
  <c r="I86" i="2" s="1"/>
  <c r="G87" i="17"/>
  <c r="BA87" i="17" s="1"/>
  <c r="D87" i="17"/>
  <c r="I88" i="2" s="1"/>
  <c r="G89" i="17"/>
  <c r="BA89" i="17" s="1"/>
  <c r="D89" i="17"/>
  <c r="I90" i="2" s="1"/>
  <c r="H91" i="17"/>
  <c r="D82" i="17"/>
  <c r="D72" i="17"/>
  <c r="K66" i="17"/>
  <c r="G66" i="17" s="1"/>
  <c r="BA66" i="17" s="1"/>
  <c r="D66" i="17"/>
  <c r="I67" i="2" s="1"/>
  <c r="G64" i="17"/>
  <c r="BA64" i="17" s="1"/>
  <c r="D64" i="17"/>
  <c r="I65" i="2" s="1"/>
  <c r="K63" i="17"/>
  <c r="G63" i="17" s="1"/>
  <c r="BA63" i="17" s="1"/>
  <c r="D63" i="17"/>
  <c r="I64" i="2" s="1"/>
  <c r="H65" i="17"/>
  <c r="D62" i="17"/>
  <c r="K54" i="17"/>
  <c r="H57" i="17"/>
  <c r="D54" i="17"/>
  <c r="K56" i="17"/>
  <c r="G56" i="17" s="1"/>
  <c r="BA56" i="17" s="1"/>
  <c r="D56" i="17"/>
  <c r="I57" i="2" s="1"/>
  <c r="K55" i="17"/>
  <c r="G55" i="17" s="1"/>
  <c r="BA55" i="17" s="1"/>
  <c r="D55" i="17"/>
  <c r="I56" i="2" s="1"/>
  <c r="K53" i="17"/>
  <c r="G53" i="17" s="1"/>
  <c r="BA53" i="17" s="1"/>
  <c r="D53" i="17"/>
  <c r="I54" i="2" s="1"/>
  <c r="K46" i="17"/>
  <c r="G46" i="17" s="1"/>
  <c r="BA46" i="17" s="1"/>
  <c r="D46" i="17"/>
  <c r="I47" i="2" s="1"/>
  <c r="K48" i="17"/>
  <c r="G48" i="17" s="1"/>
  <c r="BA48" i="17" s="1"/>
  <c r="D48" i="17"/>
  <c r="I49" i="2" s="1"/>
  <c r="K47" i="17"/>
  <c r="G47" i="17" s="1"/>
  <c r="BA47" i="17" s="1"/>
  <c r="D47" i="17"/>
  <c r="I48" i="2" s="1"/>
  <c r="K23" i="17"/>
  <c r="G23" i="17" s="1"/>
  <c r="BA23" i="17" s="1"/>
  <c r="D23" i="17"/>
  <c r="I24" i="2" s="1"/>
  <c r="K25" i="17"/>
  <c r="G25" i="17" s="1"/>
  <c r="BA25" i="17" s="1"/>
  <c r="D25" i="17"/>
  <c r="I26" i="2" s="1"/>
  <c r="K27" i="17"/>
  <c r="G27" i="17" s="1"/>
  <c r="BA27" i="17" s="1"/>
  <c r="D27" i="17"/>
  <c r="I28" i="2" s="1"/>
  <c r="K29" i="17"/>
  <c r="G29" i="17" s="1"/>
  <c r="BA29" i="17" s="1"/>
  <c r="D29" i="17"/>
  <c r="I30" i="2" s="1"/>
  <c r="M30" i="2" s="1"/>
  <c r="K31" i="17"/>
  <c r="G31" i="17" s="1"/>
  <c r="BA31" i="17" s="1"/>
  <c r="D31" i="17"/>
  <c r="I32" i="2" s="1"/>
  <c r="K33" i="17"/>
  <c r="G33" i="17" s="1"/>
  <c r="BA33" i="17" s="1"/>
  <c r="D33" i="17"/>
  <c r="I34" i="2" s="1"/>
  <c r="K35" i="17"/>
  <c r="G35" i="17" s="1"/>
  <c r="BA35" i="17" s="1"/>
  <c r="D35" i="17"/>
  <c r="I36" i="2" s="1"/>
  <c r="K39" i="17"/>
  <c r="G39" i="17" s="1"/>
  <c r="BA39" i="17" s="1"/>
  <c r="D39" i="17"/>
  <c r="I40" i="2" s="1"/>
  <c r="K22" i="17"/>
  <c r="G22" i="17" s="1"/>
  <c r="BA22" i="17" s="1"/>
  <c r="D22" i="17"/>
  <c r="I23" i="2" s="1"/>
  <c r="K24" i="17"/>
  <c r="G24" i="17" s="1"/>
  <c r="BA24" i="17" s="1"/>
  <c r="D24" i="17"/>
  <c r="I25" i="2" s="1"/>
  <c r="K26" i="17"/>
  <c r="G26" i="17" s="1"/>
  <c r="BA26" i="17" s="1"/>
  <c r="D26" i="17"/>
  <c r="I27" i="2" s="1"/>
  <c r="K28" i="17"/>
  <c r="G28" i="17" s="1"/>
  <c r="BA28" i="17" s="1"/>
  <c r="D28" i="17"/>
  <c r="I29" i="2" s="1"/>
  <c r="K30" i="17"/>
  <c r="G30" i="17" s="1"/>
  <c r="BA30" i="17" s="1"/>
  <c r="D30" i="17"/>
  <c r="I31" i="2" s="1"/>
  <c r="K32" i="17"/>
  <c r="G32" i="17" s="1"/>
  <c r="BA32" i="17" s="1"/>
  <c r="D32" i="17"/>
  <c r="I33" i="2" s="1"/>
  <c r="K34" i="17"/>
  <c r="G34" i="17" s="1"/>
  <c r="BA34" i="17" s="1"/>
  <c r="D34" i="17"/>
  <c r="I35" i="2" s="1"/>
  <c r="K36" i="17"/>
  <c r="G36" i="17" s="1"/>
  <c r="BA36" i="17" s="1"/>
  <c r="D36" i="17"/>
  <c r="I37" i="2" s="1"/>
  <c r="K38" i="17"/>
  <c r="G38" i="17" s="1"/>
  <c r="BA38" i="17" s="1"/>
  <c r="D38" i="17"/>
  <c r="I39" i="2" s="1"/>
  <c r="D83" i="2"/>
  <c r="E92" i="2"/>
  <c r="D69" i="2"/>
  <c r="D73" i="2"/>
  <c r="E79" i="2"/>
  <c r="E103" i="2"/>
  <c r="E111" i="2"/>
  <c r="D55" i="2"/>
  <c r="D46" i="2"/>
  <c r="E51" i="2"/>
  <c r="E59" i="2" s="1"/>
  <c r="D63" i="2"/>
  <c r="E66" i="2"/>
  <c r="E68" i="2" s="1"/>
  <c r="E70" i="2" s="1"/>
  <c r="D40" i="4"/>
  <c r="D30" i="2"/>
  <c r="E41" i="2"/>
  <c r="N30" i="2"/>
  <c r="N41" i="2" s="1"/>
  <c r="F41" i="2"/>
  <c r="F42" i="2" s="1"/>
  <c r="F112" i="2" s="1"/>
  <c r="O30" i="2"/>
  <c r="O41" i="2" s="1"/>
  <c r="O42" i="2" s="1"/>
  <c r="O112" i="2" s="1"/>
  <c r="G41" i="2"/>
  <c r="G42" i="2" s="1"/>
  <c r="G112" i="2" s="1"/>
  <c r="D15" i="2"/>
  <c r="E19" i="2"/>
  <c r="C18" i="17"/>
  <c r="C17" i="4"/>
  <c r="C40" i="17"/>
  <c r="C39" i="4"/>
  <c r="C41" i="17"/>
  <c r="C40" i="4"/>
  <c r="C50" i="17"/>
  <c r="C49" i="4"/>
  <c r="H110" i="4"/>
  <c r="H60" i="15"/>
  <c r="C23" i="12" s="1"/>
  <c r="H68" i="15"/>
  <c r="H94" i="15"/>
  <c r="C17" i="12" s="1"/>
  <c r="I24" i="15"/>
  <c r="I25" i="15"/>
  <c r="I26" i="15"/>
  <c r="I27" i="15"/>
  <c r="I28" i="15"/>
  <c r="I29" i="15"/>
  <c r="I30" i="15"/>
  <c r="I31" i="15"/>
  <c r="I32" i="15"/>
  <c r="J69" i="15"/>
  <c r="I69" i="15"/>
  <c r="I33" i="15"/>
  <c r="I34" i="15"/>
  <c r="I35" i="15"/>
  <c r="I36" i="15"/>
  <c r="I37" i="15"/>
  <c r="I38" i="15"/>
  <c r="I39" i="15"/>
  <c r="I41" i="15"/>
  <c r="I42" i="15"/>
  <c r="H45" i="17"/>
  <c r="I49" i="15"/>
  <c r="I50" i="15"/>
  <c r="I51" i="15"/>
  <c r="I56" i="15"/>
  <c r="I57" i="15"/>
  <c r="I58" i="15"/>
  <c r="I59" i="15"/>
  <c r="I65" i="15"/>
  <c r="I66" i="15"/>
  <c r="I67" i="15"/>
  <c r="I75" i="15"/>
  <c r="H76" i="15"/>
  <c r="H73" i="17" s="1"/>
  <c r="I77" i="15"/>
  <c r="I78" i="15"/>
  <c r="I79" i="15"/>
  <c r="I80" i="15"/>
  <c r="I85" i="15"/>
  <c r="I86" i="15"/>
  <c r="I87" i="15"/>
  <c r="I88" i="15"/>
  <c r="I89" i="15"/>
  <c r="I90" i="15"/>
  <c r="I91" i="15"/>
  <c r="I92" i="15"/>
  <c r="I93" i="15"/>
  <c r="I97" i="15"/>
  <c r="I98" i="15"/>
  <c r="I99" i="15"/>
  <c r="I100" i="15"/>
  <c r="I101" i="15"/>
  <c r="I102" i="15"/>
  <c r="I104" i="15"/>
  <c r="I112" i="15"/>
  <c r="L76" i="2" l="1"/>
  <c r="L78" i="2"/>
  <c r="K21" i="17"/>
  <c r="K94" i="17"/>
  <c r="G94" i="17" s="1"/>
  <c r="BA94" i="17" s="1"/>
  <c r="U40" i="2"/>
  <c r="H40" i="2"/>
  <c r="M40" i="2"/>
  <c r="D21" i="17"/>
  <c r="I22" i="2" s="1"/>
  <c r="N42" i="2"/>
  <c r="N112" i="2" s="1"/>
  <c r="D110" i="4"/>
  <c r="G19" i="18" s="1"/>
  <c r="H112" i="4"/>
  <c r="H113" i="4" s="1"/>
  <c r="F116" i="4"/>
  <c r="E116" i="4"/>
  <c r="M76" i="2"/>
  <c r="H77" i="2"/>
  <c r="U78" i="2"/>
  <c r="M78" i="2"/>
  <c r="H75" i="2"/>
  <c r="U76" i="2"/>
  <c r="E42" i="2"/>
  <c r="U77" i="2"/>
  <c r="U75" i="2"/>
  <c r="D73" i="17"/>
  <c r="I74" i="2" s="1"/>
  <c r="H74" i="2" s="1"/>
  <c r="K73" i="17"/>
  <c r="H110" i="2"/>
  <c r="U110" i="2"/>
  <c r="M110" i="2"/>
  <c r="H102" i="2"/>
  <c r="U102" i="2"/>
  <c r="M102" i="2"/>
  <c r="H99" i="2"/>
  <c r="U99" i="2"/>
  <c r="M99" i="2"/>
  <c r="H97" i="2"/>
  <c r="U97" i="2"/>
  <c r="M97" i="2"/>
  <c r="H100" i="2"/>
  <c r="U100" i="2"/>
  <c r="M100" i="2"/>
  <c r="H98" i="2"/>
  <c r="U98" i="2"/>
  <c r="M98" i="2"/>
  <c r="H96" i="2"/>
  <c r="U96" i="2"/>
  <c r="M96" i="2"/>
  <c r="I95" i="2"/>
  <c r="H91" i="2"/>
  <c r="U91" i="2"/>
  <c r="M91" i="2"/>
  <c r="H89" i="2"/>
  <c r="U89" i="2"/>
  <c r="M89" i="2"/>
  <c r="H87" i="2"/>
  <c r="U87" i="2"/>
  <c r="M87" i="2"/>
  <c r="H85" i="2"/>
  <c r="U85" i="2"/>
  <c r="M85" i="2"/>
  <c r="H90" i="2"/>
  <c r="U90" i="2"/>
  <c r="M90" i="2"/>
  <c r="H88" i="2"/>
  <c r="U88" i="2"/>
  <c r="M88" i="2"/>
  <c r="H86" i="2"/>
  <c r="U86" i="2"/>
  <c r="M86" i="2"/>
  <c r="H84" i="2"/>
  <c r="U84" i="2"/>
  <c r="M84" i="2"/>
  <c r="K91" i="17"/>
  <c r="G82" i="17"/>
  <c r="D91" i="17"/>
  <c r="I83" i="2"/>
  <c r="H78" i="17"/>
  <c r="I73" i="2"/>
  <c r="H67" i="2"/>
  <c r="U67" i="2"/>
  <c r="M67" i="2"/>
  <c r="H67" i="17"/>
  <c r="H65" i="2"/>
  <c r="U65" i="2"/>
  <c r="M65" i="2"/>
  <c r="H64" i="2"/>
  <c r="U64" i="2"/>
  <c r="M64" i="2"/>
  <c r="D65" i="17"/>
  <c r="I63" i="2"/>
  <c r="K65" i="17"/>
  <c r="G62" i="17"/>
  <c r="BA62" i="17" s="1"/>
  <c r="H56" i="2"/>
  <c r="U56" i="2"/>
  <c r="M56" i="2"/>
  <c r="H57" i="2"/>
  <c r="U57" i="2"/>
  <c r="M57" i="2"/>
  <c r="I55" i="2"/>
  <c r="I58" i="2" s="1"/>
  <c r="D57" i="17"/>
  <c r="K57" i="17"/>
  <c r="G54" i="17"/>
  <c r="H54" i="2"/>
  <c r="U54" i="2"/>
  <c r="M54" i="2"/>
  <c r="H48" i="2"/>
  <c r="U48" i="2"/>
  <c r="M48" i="2"/>
  <c r="H49" i="2"/>
  <c r="U49" i="2"/>
  <c r="M49" i="2"/>
  <c r="H47" i="2"/>
  <c r="U47" i="2"/>
  <c r="M47" i="2"/>
  <c r="K45" i="17"/>
  <c r="D45" i="17"/>
  <c r="H36" i="2"/>
  <c r="U36" i="2"/>
  <c r="M36" i="2"/>
  <c r="H34" i="2"/>
  <c r="U34" i="2"/>
  <c r="M34" i="2"/>
  <c r="H32" i="2"/>
  <c r="U32" i="2"/>
  <c r="M32" i="2"/>
  <c r="H30" i="2"/>
  <c r="U30" i="2"/>
  <c r="H28" i="2"/>
  <c r="U28" i="2"/>
  <c r="M28" i="2"/>
  <c r="H26" i="2"/>
  <c r="U26" i="2"/>
  <c r="M26" i="2"/>
  <c r="H24" i="2"/>
  <c r="U24" i="2"/>
  <c r="M24" i="2"/>
  <c r="H39" i="2"/>
  <c r="U39" i="2"/>
  <c r="M39" i="2"/>
  <c r="H37" i="2"/>
  <c r="U37" i="2"/>
  <c r="M37" i="2"/>
  <c r="H35" i="2"/>
  <c r="U35" i="2"/>
  <c r="M35" i="2"/>
  <c r="H33" i="2"/>
  <c r="U33" i="2"/>
  <c r="M33" i="2"/>
  <c r="H31" i="2"/>
  <c r="U31" i="2"/>
  <c r="M31" i="2"/>
  <c r="H29" i="2"/>
  <c r="U29" i="2"/>
  <c r="M29" i="2"/>
  <c r="H27" i="2"/>
  <c r="U27" i="2"/>
  <c r="M27" i="2"/>
  <c r="H25" i="2"/>
  <c r="U25" i="2"/>
  <c r="M25" i="2"/>
  <c r="H23" i="2"/>
  <c r="U23" i="2"/>
  <c r="M23" i="2"/>
  <c r="E80" i="2"/>
  <c r="E104" i="2" s="1"/>
  <c r="I94" i="15"/>
  <c r="F134" i="15" s="1"/>
  <c r="I76" i="15"/>
  <c r="I81" i="15" s="1"/>
  <c r="F133" i="15" s="1"/>
  <c r="I68" i="15"/>
  <c r="I60" i="15"/>
  <c r="H81" i="15"/>
  <c r="C16" i="12" s="1"/>
  <c r="H70" i="15"/>
  <c r="G57" i="17" l="1"/>
  <c r="BA54" i="17"/>
  <c r="G91" i="17"/>
  <c r="BA82" i="17"/>
  <c r="G413" i="3"/>
  <c r="M419" i="3" s="1"/>
  <c r="G399" i="3"/>
  <c r="M405" i="3" s="1"/>
  <c r="G420" i="3"/>
  <c r="M426" i="3" s="1"/>
  <c r="G406" i="3"/>
  <c r="M412" i="3" s="1"/>
  <c r="G434" i="3"/>
  <c r="M440" i="3" s="1"/>
  <c r="L90" i="2"/>
  <c r="L91" i="2"/>
  <c r="L88" i="2"/>
  <c r="L86" i="2"/>
  <c r="L87" i="2"/>
  <c r="L84" i="2"/>
  <c r="L85" i="2"/>
  <c r="L74" i="2"/>
  <c r="L77" i="2"/>
  <c r="L75" i="2"/>
  <c r="L67" i="2"/>
  <c r="L64" i="2"/>
  <c r="L56" i="2"/>
  <c r="L54" i="2"/>
  <c r="L57" i="2"/>
  <c r="L48" i="2"/>
  <c r="L49" i="2"/>
  <c r="L47" i="2"/>
  <c r="L27" i="2"/>
  <c r="L35" i="2"/>
  <c r="L26" i="2"/>
  <c r="L32" i="2"/>
  <c r="L25" i="2"/>
  <c r="L33" i="2"/>
  <c r="L24" i="2"/>
  <c r="L30" i="2"/>
  <c r="L23" i="2"/>
  <c r="L31" i="2"/>
  <c r="L39" i="2"/>
  <c r="L36" i="2"/>
  <c r="L29" i="2"/>
  <c r="L37" i="2"/>
  <c r="L28" i="2"/>
  <c r="L34" i="2"/>
  <c r="G21" i="17"/>
  <c r="BA21" i="17" s="1"/>
  <c r="E112" i="2"/>
  <c r="D116" i="4" s="1"/>
  <c r="T40" i="2"/>
  <c r="L40" i="2"/>
  <c r="D67" i="17"/>
  <c r="D112" i="4"/>
  <c r="D113" i="4" s="1"/>
  <c r="H71" i="15"/>
  <c r="H68" i="17" s="1"/>
  <c r="K68" i="17" s="1"/>
  <c r="G68" i="17" s="1"/>
  <c r="BA68" i="17" s="1"/>
  <c r="U74" i="2"/>
  <c r="D78" i="17"/>
  <c r="M74" i="2"/>
  <c r="G73" i="17"/>
  <c r="K78" i="17"/>
  <c r="G65" i="17"/>
  <c r="L65" i="2"/>
  <c r="L89" i="2"/>
  <c r="G365" i="3"/>
  <c r="M371" i="3" s="1"/>
  <c r="K67" i="17"/>
  <c r="H95" i="2"/>
  <c r="U95" i="2"/>
  <c r="M95" i="2"/>
  <c r="H83" i="2"/>
  <c r="I92" i="2"/>
  <c r="U83" i="2"/>
  <c r="U92" i="2" s="1"/>
  <c r="M83" i="2"/>
  <c r="M92" i="2" s="1"/>
  <c r="H73" i="2"/>
  <c r="I79" i="2"/>
  <c r="U73" i="2"/>
  <c r="M73" i="2"/>
  <c r="H63" i="2"/>
  <c r="I66" i="2"/>
  <c r="I68" i="2" s="1"/>
  <c r="U63" i="2"/>
  <c r="U66" i="2" s="1"/>
  <c r="U68" i="2" s="1"/>
  <c r="M63" i="2"/>
  <c r="M66" i="2" s="1"/>
  <c r="H55" i="2"/>
  <c r="U55" i="2"/>
  <c r="U58" i="2" s="1"/>
  <c r="M55" i="2"/>
  <c r="M58" i="2" s="1"/>
  <c r="G45" i="17"/>
  <c r="BA45" i="17" s="1"/>
  <c r="I46" i="2"/>
  <c r="H22" i="2"/>
  <c r="U22" i="2"/>
  <c r="M22" i="2"/>
  <c r="I70" i="15"/>
  <c r="F131" i="15"/>
  <c r="G78" i="17" l="1"/>
  <c r="BA73" i="17"/>
  <c r="G67" i="17"/>
  <c r="D10" i="13"/>
  <c r="G265" i="3"/>
  <c r="M271" i="3" s="1"/>
  <c r="Y40" i="2"/>
  <c r="L22" i="2"/>
  <c r="M79" i="2"/>
  <c r="H18" i="15"/>
  <c r="F82" i="15"/>
  <c r="F103" i="15"/>
  <c r="F40" i="15" s="1"/>
  <c r="F43" i="15" s="1"/>
  <c r="M68" i="2"/>
  <c r="I71" i="15"/>
  <c r="I72" i="15" s="1"/>
  <c r="H72" i="15"/>
  <c r="H69" i="17"/>
  <c r="H79" i="17" s="1"/>
  <c r="D68" i="17"/>
  <c r="I69" i="2" s="1"/>
  <c r="U69" i="2" s="1"/>
  <c r="U70" i="2" s="1"/>
  <c r="U79" i="2"/>
  <c r="L83" i="2"/>
  <c r="H92" i="2"/>
  <c r="C17" i="13" s="1"/>
  <c r="H79" i="2"/>
  <c r="C16" i="13" s="1"/>
  <c r="L73" i="2"/>
  <c r="K69" i="17"/>
  <c r="K79" i="17" s="1"/>
  <c r="L63" i="2"/>
  <c r="H66" i="2"/>
  <c r="H68" i="2" s="1"/>
  <c r="L55" i="2"/>
  <c r="H58" i="2"/>
  <c r="C23" i="13" s="1"/>
  <c r="H46" i="2"/>
  <c r="U46" i="2"/>
  <c r="M46" i="2"/>
  <c r="G69" i="17" l="1"/>
  <c r="G79" i="17" s="1"/>
  <c r="F105" i="15"/>
  <c r="F106" i="15" s="1"/>
  <c r="H82" i="15"/>
  <c r="C15" i="12"/>
  <c r="H49" i="17"/>
  <c r="F53" i="15"/>
  <c r="F61" i="15" s="1"/>
  <c r="H15" i="17"/>
  <c r="D15" i="17" s="1"/>
  <c r="I16" i="2" s="1"/>
  <c r="I18" i="15"/>
  <c r="H103" i="15"/>
  <c r="H105" i="15" s="1"/>
  <c r="C18" i="12" s="1"/>
  <c r="D139" i="2"/>
  <c r="D138" i="2"/>
  <c r="D136" i="2"/>
  <c r="I70" i="2"/>
  <c r="I80" i="2" s="1"/>
  <c r="I82" i="15"/>
  <c r="F132" i="15"/>
  <c r="D69" i="17"/>
  <c r="D79" i="17" s="1"/>
  <c r="M69" i="2"/>
  <c r="M70" i="2" s="1"/>
  <c r="M80" i="2" s="1"/>
  <c r="U80" i="2"/>
  <c r="H69" i="2"/>
  <c r="L46" i="2"/>
  <c r="T69" i="2" l="1"/>
  <c r="F17" i="15"/>
  <c r="H40" i="15"/>
  <c r="I52" i="15"/>
  <c r="I53" i="15" s="1"/>
  <c r="I61" i="15" s="1"/>
  <c r="H53" i="15"/>
  <c r="H61" i="15" s="1"/>
  <c r="K15" i="17"/>
  <c r="G15" i="17" s="1"/>
  <c r="BA15" i="17" s="1"/>
  <c r="I103" i="15"/>
  <c r="I105" i="15" s="1"/>
  <c r="I106" i="15" s="1"/>
  <c r="H100" i="17"/>
  <c r="H102" i="17" s="1"/>
  <c r="H103" i="17" s="1"/>
  <c r="K49" i="17"/>
  <c r="D49" i="17"/>
  <c r="H50" i="17"/>
  <c r="H58" i="17" s="1"/>
  <c r="H70" i="2"/>
  <c r="C15" i="13" s="1"/>
  <c r="L69" i="2"/>
  <c r="H16" i="2"/>
  <c r="U16" i="2"/>
  <c r="M16" i="2"/>
  <c r="H106" i="15"/>
  <c r="J128" i="15" s="1"/>
  <c r="Y69" i="2" l="1"/>
  <c r="L16" i="2"/>
  <c r="P25" i="15"/>
  <c r="P26" i="15" s="1"/>
  <c r="I40" i="15"/>
  <c r="I43" i="15" s="1"/>
  <c r="F129" i="15" s="1"/>
  <c r="H37" i="17"/>
  <c r="H43" i="15"/>
  <c r="C21" i="12" s="1"/>
  <c r="C22" i="12"/>
  <c r="F130" i="15"/>
  <c r="D100" i="17"/>
  <c r="D102" i="17" s="1"/>
  <c r="D103" i="17" s="1"/>
  <c r="K100" i="17"/>
  <c r="K102" i="17" s="1"/>
  <c r="K103" i="17" s="1"/>
  <c r="F135" i="15"/>
  <c r="G49" i="17"/>
  <c r="K50" i="17"/>
  <c r="K58" i="17" s="1"/>
  <c r="I50" i="2"/>
  <c r="D50" i="17"/>
  <c r="D58" i="17" s="1"/>
  <c r="D137" i="2"/>
  <c r="H80" i="2"/>
  <c r="H17" i="15"/>
  <c r="G50" i="17" l="1"/>
  <c r="BA49" i="17"/>
  <c r="P27" i="15"/>
  <c r="D37" i="17"/>
  <c r="I38" i="2" s="1"/>
  <c r="K37" i="17"/>
  <c r="H40" i="17"/>
  <c r="Q25" i="15"/>
  <c r="Q26" i="15" s="1"/>
  <c r="I101" i="2"/>
  <c r="M101" i="2" s="1"/>
  <c r="M103" i="2" s="1"/>
  <c r="M104" i="2" s="1"/>
  <c r="G100" i="17"/>
  <c r="U50" i="2"/>
  <c r="U51" i="2" s="1"/>
  <c r="U59" i="2" s="1"/>
  <c r="M50" i="2"/>
  <c r="M51" i="2" s="1"/>
  <c r="M59" i="2" s="1"/>
  <c r="H50" i="2"/>
  <c r="I51" i="2"/>
  <c r="I59" i="2" s="1"/>
  <c r="H14" i="17"/>
  <c r="I17" i="15"/>
  <c r="G102" i="17" l="1"/>
  <c r="BA100" i="17"/>
  <c r="G58" i="17"/>
  <c r="D40" i="17"/>
  <c r="H38" i="2"/>
  <c r="M38" i="2"/>
  <c r="M41" i="2" s="1"/>
  <c r="U38" i="2"/>
  <c r="U41" i="2" s="1"/>
  <c r="G37" i="17"/>
  <c r="K40" i="17"/>
  <c r="Q27" i="15"/>
  <c r="H101" i="2"/>
  <c r="U101" i="2"/>
  <c r="U103" i="2" s="1"/>
  <c r="U104" i="2" s="1"/>
  <c r="I103" i="2"/>
  <c r="I104" i="2" s="1"/>
  <c r="L50" i="2"/>
  <c r="H51" i="2"/>
  <c r="F21" i="15"/>
  <c r="F44" i="15" s="1"/>
  <c r="F110" i="15" s="1"/>
  <c r="I41" i="2"/>
  <c r="K14" i="17"/>
  <c r="D14" i="17"/>
  <c r="I15" i="2" s="1"/>
  <c r="G40" i="17" l="1"/>
  <c r="BA37" i="17"/>
  <c r="G103" i="17"/>
  <c r="H103" i="2"/>
  <c r="D149" i="2" s="1"/>
  <c r="L38" i="2"/>
  <c r="H20" i="15"/>
  <c r="H17" i="17" s="1"/>
  <c r="D17" i="17" s="1"/>
  <c r="I18" i="2" s="1"/>
  <c r="G427" i="3"/>
  <c r="M433" i="3" s="1"/>
  <c r="H110" i="15"/>
  <c r="D26" i="12" s="1"/>
  <c r="F111" i="15"/>
  <c r="H111" i="15" s="1"/>
  <c r="D27" i="12" s="1"/>
  <c r="H59" i="2"/>
  <c r="C22" i="13"/>
  <c r="D135" i="2"/>
  <c r="H41" i="2"/>
  <c r="C21" i="13" s="1"/>
  <c r="G14" i="17"/>
  <c r="BA14" i="17" s="1"/>
  <c r="D140" i="2" l="1"/>
  <c r="C18" i="13"/>
  <c r="H104" i="2"/>
  <c r="K17" i="17"/>
  <c r="G17" i="17" s="1"/>
  <c r="BA17" i="17" s="1"/>
  <c r="H18" i="2"/>
  <c r="L18" i="2" s="1"/>
  <c r="M18" i="2"/>
  <c r="H108" i="17"/>
  <c r="D108" i="17" s="1"/>
  <c r="I109" i="2" s="1"/>
  <c r="M109" i="2" s="1"/>
  <c r="I20" i="15"/>
  <c r="I21" i="15" s="1"/>
  <c r="I110" i="15"/>
  <c r="I111" i="15"/>
  <c r="H107" i="17"/>
  <c r="H113" i="15"/>
  <c r="F113" i="15"/>
  <c r="F115" i="15" s="1"/>
  <c r="D134" i="2"/>
  <c r="H15" i="2"/>
  <c r="U15" i="2"/>
  <c r="M15" i="2"/>
  <c r="U109" i="2" l="1"/>
  <c r="H110" i="17"/>
  <c r="H109" i="2"/>
  <c r="K108" i="17"/>
  <c r="G108" i="17" s="1"/>
  <c r="BA108" i="17" s="1"/>
  <c r="H18" i="17"/>
  <c r="H41" i="17" s="1"/>
  <c r="H21" i="15"/>
  <c r="I113" i="15"/>
  <c r="F136" i="15" s="1"/>
  <c r="K107" i="17"/>
  <c r="G107" i="17" s="1"/>
  <c r="BA107" i="17" s="1"/>
  <c r="D107" i="17"/>
  <c r="I108" i="2" s="1"/>
  <c r="H108" i="2" s="1"/>
  <c r="F128" i="15"/>
  <c r="I44" i="15"/>
  <c r="L15" i="2"/>
  <c r="F120" i="15"/>
  <c r="D27" i="13" l="1"/>
  <c r="D26" i="13"/>
  <c r="H111" i="17"/>
  <c r="G4" i="19" s="1"/>
  <c r="J4" i="19" s="1"/>
  <c r="G110" i="17"/>
  <c r="H44" i="15"/>
  <c r="F116" i="15" s="1"/>
  <c r="F117" i="15" s="1"/>
  <c r="C20" i="12"/>
  <c r="K16" i="17"/>
  <c r="G16" i="17" s="1"/>
  <c r="D16" i="17"/>
  <c r="I17" i="2" s="1"/>
  <c r="M17" i="2" s="1"/>
  <c r="M19" i="2" s="1"/>
  <c r="M42" i="2" s="1"/>
  <c r="M108" i="2"/>
  <c r="M111" i="2" s="1"/>
  <c r="I117" i="15"/>
  <c r="K110" i="17"/>
  <c r="U108" i="2"/>
  <c r="U111" i="2" s="1"/>
  <c r="I111" i="2"/>
  <c r="D110" i="17"/>
  <c r="F137" i="15"/>
  <c r="F121" i="15"/>
  <c r="H113" i="17"/>
  <c r="E114" i="2"/>
  <c r="E115" i="2" s="1"/>
  <c r="H111" i="2"/>
  <c r="G18" i="17" l="1"/>
  <c r="BA16" i="17"/>
  <c r="H117" i="15"/>
  <c r="I128" i="15" s="1"/>
  <c r="J129" i="15" s="1"/>
  <c r="H114" i="17"/>
  <c r="J112" i="15"/>
  <c r="J101" i="15"/>
  <c r="J102" i="15"/>
  <c r="J99" i="15"/>
  <c r="J100" i="15"/>
  <c r="J97" i="15"/>
  <c r="J98" i="15"/>
  <c r="J93" i="15"/>
  <c r="J91" i="15"/>
  <c r="J92" i="15"/>
  <c r="J89" i="15"/>
  <c r="J87" i="15"/>
  <c r="J88" i="15"/>
  <c r="J85" i="15"/>
  <c r="J86" i="15"/>
  <c r="J79" i="15"/>
  <c r="J80" i="15"/>
  <c r="J77" i="15"/>
  <c r="J78" i="15"/>
  <c r="J75" i="15"/>
  <c r="J76" i="15"/>
  <c r="J59" i="15"/>
  <c r="J58" i="15"/>
  <c r="J51" i="15"/>
  <c r="J56" i="15"/>
  <c r="J49" i="15"/>
  <c r="J50" i="15"/>
  <c r="J42" i="15"/>
  <c r="J48" i="15"/>
  <c r="J41" i="15"/>
  <c r="J38" i="15"/>
  <c r="J39" i="15"/>
  <c r="J36" i="15"/>
  <c r="J37" i="15"/>
  <c r="J34" i="15"/>
  <c r="J35" i="15"/>
  <c r="J32" i="15"/>
  <c r="J33" i="15"/>
  <c r="J30" i="15"/>
  <c r="J31" i="15"/>
  <c r="J28" i="15"/>
  <c r="J29" i="15"/>
  <c r="J26" i="15"/>
  <c r="J27" i="15"/>
  <c r="J25" i="15"/>
  <c r="D18" i="17"/>
  <c r="D41" i="17" s="1"/>
  <c r="D111" i="17" s="1"/>
  <c r="K18" i="17"/>
  <c r="K41" i="17" s="1"/>
  <c r="K111" i="17" s="1"/>
  <c r="K114" i="17" s="1"/>
  <c r="M112" i="2"/>
  <c r="H17" i="2"/>
  <c r="I19" i="2"/>
  <c r="I42" i="2" s="1"/>
  <c r="I112" i="2" s="1"/>
  <c r="D141" i="2"/>
  <c r="G41" i="17" l="1"/>
  <c r="L17" i="2"/>
  <c r="J24" i="15"/>
  <c r="J90" i="15"/>
  <c r="J94" i="15" s="1"/>
  <c r="H134" i="15" s="1"/>
  <c r="J103" i="15"/>
  <c r="J104" i="15"/>
  <c r="J19" i="15"/>
  <c r="J66" i="15"/>
  <c r="J18" i="15"/>
  <c r="J52" i="15"/>
  <c r="J53" i="15" s="1"/>
  <c r="J40" i="15"/>
  <c r="J65" i="15"/>
  <c r="J71" i="15"/>
  <c r="J67" i="15"/>
  <c r="J17" i="15"/>
  <c r="J110" i="15"/>
  <c r="J20" i="15"/>
  <c r="J57" i="15"/>
  <c r="J60" i="15" s="1"/>
  <c r="H131" i="15" s="1"/>
  <c r="J111" i="15"/>
  <c r="H118" i="17"/>
  <c r="F124" i="15"/>
  <c r="H124" i="15"/>
  <c r="J81" i="15"/>
  <c r="H133" i="15" s="1"/>
  <c r="D118" i="17"/>
  <c r="I129" i="15"/>
  <c r="D113" i="17"/>
  <c r="I114" i="2" s="1"/>
  <c r="D110" i="2"/>
  <c r="D109" i="2"/>
  <c r="D108" i="2"/>
  <c r="D102" i="2"/>
  <c r="D101" i="2"/>
  <c r="D100" i="2"/>
  <c r="D99" i="2"/>
  <c r="D98" i="2"/>
  <c r="D97" i="2"/>
  <c r="D96" i="2"/>
  <c r="D95" i="2"/>
  <c r="J109" i="4"/>
  <c r="J101" i="4"/>
  <c r="J90" i="4"/>
  <c r="J64" i="4"/>
  <c r="J66" i="4" s="1"/>
  <c r="J68" i="4" s="1"/>
  <c r="J78" i="4" s="1"/>
  <c r="J56" i="4"/>
  <c r="J49" i="4"/>
  <c r="J39" i="4"/>
  <c r="J17" i="4"/>
  <c r="I109" i="4"/>
  <c r="I101" i="4"/>
  <c r="I90" i="4"/>
  <c r="I64" i="4"/>
  <c r="I66" i="4" s="1"/>
  <c r="I68" i="4" s="1"/>
  <c r="I78" i="4" s="1"/>
  <c r="I56" i="4"/>
  <c r="I49" i="4"/>
  <c r="I39" i="4"/>
  <c r="I17" i="4"/>
  <c r="G111" i="17" l="1"/>
  <c r="J43" i="15"/>
  <c r="H129" i="15" s="1"/>
  <c r="J105" i="15"/>
  <c r="H135" i="15" s="1"/>
  <c r="J21" i="15"/>
  <c r="H128" i="15" s="1"/>
  <c r="J68" i="15"/>
  <c r="J70" i="15" s="1"/>
  <c r="J72" i="15" s="1"/>
  <c r="H132" i="15" s="1"/>
  <c r="J113" i="15"/>
  <c r="H136" i="15" s="1"/>
  <c r="J61" i="15"/>
  <c r="H130" i="15"/>
  <c r="U114" i="2"/>
  <c r="I115" i="2"/>
  <c r="M114" i="2"/>
  <c r="M115" i="2" s="1"/>
  <c r="D114" i="17"/>
  <c r="J40" i="4"/>
  <c r="I40" i="4"/>
  <c r="I57" i="4"/>
  <c r="J57" i="4"/>
  <c r="J102" i="4"/>
  <c r="I102" i="4"/>
  <c r="G113" i="17" l="1"/>
  <c r="BA114" i="17" s="1"/>
  <c r="J44" i="15"/>
  <c r="J82" i="15"/>
  <c r="J106" i="15" s="1"/>
  <c r="H137" i="15"/>
  <c r="J110" i="4"/>
  <c r="I110" i="4"/>
  <c r="G114" i="17" l="1"/>
  <c r="BA112" i="17"/>
  <c r="H114" i="2"/>
  <c r="T114" i="2" s="1"/>
  <c r="BA113" i="17"/>
  <c r="J117" i="15"/>
  <c r="I112" i="4"/>
  <c r="I113" i="4" s="1"/>
  <c r="I19" i="18"/>
  <c r="J112" i="4"/>
  <c r="F112" i="4" s="1"/>
  <c r="F113" i="4" s="1"/>
  <c r="H19" i="18"/>
  <c r="K4" i="18"/>
  <c r="G77" i="4"/>
  <c r="J113" i="4" l="1"/>
  <c r="G114" i="2"/>
  <c r="E112" i="4"/>
  <c r="E113" i="4" s="1"/>
  <c r="K112" i="4"/>
  <c r="K113" i="4" s="1"/>
  <c r="G237" i="3"/>
  <c r="M243" i="3" s="1"/>
  <c r="G244" i="3"/>
  <c r="M250" i="3" s="1"/>
  <c r="AL111" i="4" l="1"/>
  <c r="AL113" i="4"/>
  <c r="AL112" i="4"/>
  <c r="G112" i="4"/>
  <c r="F114" i="2"/>
  <c r="O114" i="2"/>
  <c r="O115" i="2" s="1"/>
  <c r="G115" i="2"/>
  <c r="G39" i="4"/>
  <c r="D114" i="2" l="1"/>
  <c r="L114" i="2" s="1"/>
  <c r="Y113" i="2" s="1"/>
  <c r="N114" i="2"/>
  <c r="N115" i="2" s="1"/>
  <c r="F115" i="2"/>
  <c r="G90" i="4"/>
  <c r="G64" i="4"/>
  <c r="G56" i="4"/>
  <c r="G49" i="4"/>
  <c r="Y114" i="2" l="1"/>
  <c r="Y115" i="2"/>
  <c r="G17" i="4"/>
  <c r="G57" i="4" l="1"/>
  <c r="G109" i="4"/>
  <c r="G101" i="4"/>
  <c r="D66" i="2"/>
  <c r="D68" i="2" s="1"/>
  <c r="D70" i="2" s="1"/>
  <c r="G66" i="4" l="1"/>
  <c r="G68" i="4" s="1"/>
  <c r="G78" i="4" s="1"/>
  <c r="G102" i="4" s="1"/>
  <c r="G40" i="4"/>
  <c r="G110" i="4" l="1"/>
  <c r="G113" i="4" s="1"/>
  <c r="C57" i="4"/>
  <c r="D11" i="14"/>
  <c r="A24" i="14"/>
  <c r="B22" i="14"/>
  <c r="B21" i="14"/>
  <c r="B20" i="14"/>
  <c r="B19" i="14"/>
  <c r="B17" i="14"/>
  <c r="B16" i="14"/>
  <c r="B15" i="14"/>
  <c r="B14" i="14"/>
  <c r="A25" i="13"/>
  <c r="B23" i="13"/>
  <c r="B22" i="13"/>
  <c r="B21" i="13"/>
  <c r="B20" i="13"/>
  <c r="B18" i="13"/>
  <c r="B17" i="13"/>
  <c r="B16" i="13"/>
  <c r="B15" i="13"/>
  <c r="D12" i="13"/>
  <c r="J19" i="18" l="1"/>
  <c r="D12" i="12" l="1"/>
  <c r="D111" i="2" l="1"/>
  <c r="D103" i="2"/>
  <c r="D92" i="2"/>
  <c r="D79" i="2"/>
  <c r="D19" i="2"/>
  <c r="D80" i="2" l="1"/>
  <c r="D104" i="2" s="1"/>
  <c r="P110" i="2"/>
  <c r="P101" i="2"/>
  <c r="P100" i="2"/>
  <c r="P99" i="2"/>
  <c r="P98" i="2"/>
  <c r="P97" i="2"/>
  <c r="P88" i="2"/>
  <c r="T88" i="2" s="1"/>
  <c r="Y88" i="2" s="1"/>
  <c r="P87" i="2"/>
  <c r="T87" i="2" s="1"/>
  <c r="Y87" i="2" s="1"/>
  <c r="P86" i="2"/>
  <c r="T86" i="2" s="1"/>
  <c r="Y86" i="2" s="1"/>
  <c r="P78" i="2"/>
  <c r="T78" i="2" s="1"/>
  <c r="Y78" i="2" s="1"/>
  <c r="P77" i="2"/>
  <c r="T77" i="2" s="1"/>
  <c r="Y77" i="2" s="1"/>
  <c r="P76" i="2"/>
  <c r="T76" i="2" s="1"/>
  <c r="Y76" i="2" s="1"/>
  <c r="P63" i="2"/>
  <c r="T63" i="2" s="1"/>
  <c r="Y63" i="2" s="1"/>
  <c r="D41" i="2"/>
  <c r="P64" i="2" l="1"/>
  <c r="T64" i="2" s="1"/>
  <c r="Y64" i="2" s="1"/>
  <c r="P109" i="2"/>
  <c r="A230" i="3"/>
  <c r="B237" i="3"/>
  <c r="B286" i="3"/>
  <c r="A293" i="3"/>
  <c r="B300" i="3"/>
  <c r="A344" i="3"/>
  <c r="B351" i="3"/>
  <c r="A358" i="3"/>
  <c r="A406" i="3"/>
  <c r="A420" i="3"/>
  <c r="B441" i="3"/>
  <c r="A448" i="3"/>
  <c r="B455" i="3"/>
  <c r="B61" i="4"/>
  <c r="C62" i="4"/>
  <c r="A70" i="4"/>
  <c r="C74" i="4"/>
  <c r="C76" i="4"/>
  <c r="C78" i="4"/>
  <c r="B80" i="4"/>
  <c r="C82" i="4"/>
  <c r="C83" i="4"/>
  <c r="C84" i="4"/>
  <c r="C85" i="4"/>
  <c r="C86" i="4"/>
  <c r="C87" i="4"/>
  <c r="C88" i="4"/>
  <c r="C89" i="4"/>
  <c r="B92" i="4"/>
  <c r="C93" i="4"/>
  <c r="C94" i="4"/>
  <c r="C95" i="4"/>
  <c r="C96" i="4"/>
  <c r="C97" i="4"/>
  <c r="C98" i="4"/>
  <c r="C99" i="4"/>
  <c r="C100" i="4"/>
  <c r="C101" i="4"/>
  <c r="B106" i="4"/>
  <c r="B107" i="4"/>
  <c r="B108" i="4"/>
  <c r="C109" i="4"/>
  <c r="A104" i="4"/>
  <c r="B105" i="4"/>
  <c r="B230" i="3"/>
  <c r="A237" i="3"/>
  <c r="A286" i="3"/>
  <c r="B293" i="3"/>
  <c r="A300" i="3"/>
  <c r="B344" i="3"/>
  <c r="A351" i="3"/>
  <c r="B358" i="3"/>
  <c r="A399" i="3"/>
  <c r="A413" i="3"/>
  <c r="A427" i="3"/>
  <c r="A441" i="3"/>
  <c r="B448" i="3"/>
  <c r="A455" i="3"/>
  <c r="C61" i="4"/>
  <c r="B62" i="4"/>
  <c r="B74" i="4"/>
  <c r="B76" i="4"/>
  <c r="C77" i="4"/>
  <c r="A80" i="4"/>
  <c r="B82" i="4"/>
  <c r="B83" i="4"/>
  <c r="B84" i="4"/>
  <c r="B85" i="4"/>
  <c r="B86" i="4"/>
  <c r="B87" i="4"/>
  <c r="B88" i="4"/>
  <c r="B89" i="4"/>
  <c r="C90" i="4"/>
  <c r="B93" i="4"/>
  <c r="B94" i="4"/>
  <c r="B95" i="4"/>
  <c r="B96" i="4"/>
  <c r="B97" i="4"/>
  <c r="B98" i="4"/>
  <c r="B99" i="4"/>
  <c r="B100" i="4"/>
  <c r="A92" i="4"/>
  <c r="C102" i="4"/>
  <c r="C106" i="4"/>
  <c r="C107" i="4"/>
  <c r="C108" i="4"/>
  <c r="C110" i="4"/>
  <c r="B104" i="4"/>
  <c r="A105" i="4"/>
  <c r="L102" i="2"/>
  <c r="L99" i="2"/>
  <c r="G351" i="3"/>
  <c r="M357" i="3" s="1"/>
  <c r="G344" i="3"/>
  <c r="M350" i="3" s="1"/>
  <c r="G300" i="3"/>
  <c r="M306" i="3" s="1"/>
  <c r="G286" i="3"/>
  <c r="M292" i="3" s="1"/>
  <c r="L110" i="2"/>
  <c r="D18" i="12" l="1"/>
  <c r="L92" i="2"/>
  <c r="T110" i="2"/>
  <c r="Y110" i="2" s="1"/>
  <c r="G455" i="3"/>
  <c r="M461" i="3" s="1"/>
  <c r="T100" i="2"/>
  <c r="L100" i="2"/>
  <c r="T98" i="2"/>
  <c r="L98" i="2"/>
  <c r="T97" i="2"/>
  <c r="L97" i="2"/>
  <c r="L96" i="2"/>
  <c r="G358" i="3"/>
  <c r="M364" i="3" s="1"/>
  <c r="G230" i="3"/>
  <c r="M236" i="3" s="1"/>
  <c r="Y97" i="2" l="1"/>
  <c r="Y98" i="2"/>
  <c r="Y100" i="2"/>
  <c r="G393" i="3"/>
  <c r="M398" i="3" s="1"/>
  <c r="G386" i="3"/>
  <c r="M392" i="3" s="1"/>
  <c r="G379" i="3"/>
  <c r="M385" i="3" s="1"/>
  <c r="G372" i="3"/>
  <c r="M378" i="3" s="1"/>
  <c r="P90" i="2"/>
  <c r="T90" i="2" s="1"/>
  <c r="Y90" i="2" s="1"/>
  <c r="P95" i="2"/>
  <c r="T95" i="2" s="1"/>
  <c r="P91" i="2"/>
  <c r="T91" i="2" s="1"/>
  <c r="Y91" i="2" s="1"/>
  <c r="P89" i="2"/>
  <c r="T89" i="2" s="1"/>
  <c r="Y89" i="2" s="1"/>
  <c r="G337" i="3"/>
  <c r="M343" i="3" s="1"/>
  <c r="G34" i="3"/>
  <c r="M40" i="3" s="1"/>
  <c r="D58" i="2"/>
  <c r="D51" i="2"/>
  <c r="C20" i="4"/>
  <c r="P75" i="2"/>
  <c r="T75" i="2" s="1"/>
  <c r="Y75" i="2" s="1"/>
  <c r="P74" i="2"/>
  <c r="T74" i="2" s="1"/>
  <c r="Y74" i="2" s="1"/>
  <c r="P73" i="2"/>
  <c r="T73" i="2" s="1"/>
  <c r="Y73" i="2" s="1"/>
  <c r="P67" i="2"/>
  <c r="T67" i="2" s="1"/>
  <c r="Y67" i="2" s="1"/>
  <c r="P57" i="2"/>
  <c r="T57" i="2" s="1"/>
  <c r="Y57" i="2" s="1"/>
  <c r="P56" i="2"/>
  <c r="T56" i="2" s="1"/>
  <c r="Y56" i="2" s="1"/>
  <c r="P55" i="2"/>
  <c r="T55" i="2" s="1"/>
  <c r="Y55" i="2" s="1"/>
  <c r="P54" i="2"/>
  <c r="T54" i="2" s="1"/>
  <c r="Y54" i="2" s="1"/>
  <c r="P50" i="2"/>
  <c r="T50" i="2" s="1"/>
  <c r="Y50" i="2" s="1"/>
  <c r="P49" i="2"/>
  <c r="T49" i="2" s="1"/>
  <c r="Y49" i="2" s="1"/>
  <c r="P48" i="2"/>
  <c r="T48" i="2" s="1"/>
  <c r="Y48" i="2" s="1"/>
  <c r="P47" i="2"/>
  <c r="T47" i="2" s="1"/>
  <c r="Y47" i="2" s="1"/>
  <c r="P46" i="2"/>
  <c r="T46" i="2" s="1"/>
  <c r="Y46" i="2" s="1"/>
  <c r="P39" i="2"/>
  <c r="T39" i="2" s="1"/>
  <c r="Y39" i="2" s="1"/>
  <c r="P38" i="2"/>
  <c r="P37" i="2"/>
  <c r="T37" i="2" s="1"/>
  <c r="Y37" i="2" s="1"/>
  <c r="P36" i="2"/>
  <c r="T36" i="2" s="1"/>
  <c r="Y36" i="2" s="1"/>
  <c r="P35" i="2"/>
  <c r="T35" i="2" s="1"/>
  <c r="Y35" i="2" s="1"/>
  <c r="P34" i="2"/>
  <c r="P33" i="2"/>
  <c r="T33" i="2" s="1"/>
  <c r="Y33" i="2" s="1"/>
  <c r="P32" i="2"/>
  <c r="T32" i="2" s="1"/>
  <c r="Y32" i="2" s="1"/>
  <c r="P31" i="2"/>
  <c r="T31" i="2" s="1"/>
  <c r="Y31" i="2" s="1"/>
  <c r="P30" i="2"/>
  <c r="P29" i="2"/>
  <c r="T29" i="2" s="1"/>
  <c r="Y29" i="2" s="1"/>
  <c r="P28" i="2"/>
  <c r="T28" i="2" s="1"/>
  <c r="Y28" i="2" s="1"/>
  <c r="P27" i="2"/>
  <c r="T27" i="2" s="1"/>
  <c r="Y27" i="2" s="1"/>
  <c r="P26" i="2"/>
  <c r="P25" i="2"/>
  <c r="T25" i="2" s="1"/>
  <c r="Y25" i="2" s="1"/>
  <c r="Q321" i="3"/>
  <c r="Q320" i="3"/>
  <c r="Q317" i="3"/>
  <c r="Q316" i="3"/>
  <c r="Q313" i="3"/>
  <c r="Q312" i="3"/>
  <c r="Q309" i="3"/>
  <c r="Q308" i="3"/>
  <c r="P65" i="2" l="1"/>
  <c r="T65" i="2" s="1"/>
  <c r="Y65" i="2" s="1"/>
  <c r="T38" i="2"/>
  <c r="Y38" i="2" s="1"/>
  <c r="P23" i="2"/>
  <c r="T23" i="2" s="1"/>
  <c r="Y23" i="2" s="1"/>
  <c r="T34" i="2"/>
  <c r="Y34" i="2" s="1"/>
  <c r="P22" i="2"/>
  <c r="T22" i="2" s="1"/>
  <c r="Y22" i="2" s="1"/>
  <c r="P16" i="2"/>
  <c r="T16" i="2" s="1"/>
  <c r="Y16" i="2" s="1"/>
  <c r="T26" i="2"/>
  <c r="Y26" i="2" s="1"/>
  <c r="T30" i="2"/>
  <c r="Y30" i="2" s="1"/>
  <c r="P24" i="2"/>
  <c r="T24" i="2" s="1"/>
  <c r="Y24" i="2" s="1"/>
  <c r="L7" i="3"/>
  <c r="T99" i="2"/>
  <c r="Y99" i="2" s="1"/>
  <c r="P96" i="2"/>
  <c r="T96" i="2" s="1"/>
  <c r="Y96" i="2" s="1"/>
  <c r="D17" i="14"/>
  <c r="Q310" i="3"/>
  <c r="Q314" i="3"/>
  <c r="Q318" i="3"/>
  <c r="Q322" i="3"/>
  <c r="A34" i="3"/>
  <c r="A337" i="3"/>
  <c r="A372" i="3"/>
  <c r="B379" i="3"/>
  <c r="B386" i="3"/>
  <c r="A393" i="3"/>
  <c r="B20" i="4"/>
  <c r="B34" i="3"/>
  <c r="B337" i="3"/>
  <c r="A365" i="3"/>
  <c r="B372" i="3"/>
  <c r="A379" i="3"/>
  <c r="A386" i="3"/>
  <c r="B393" i="3"/>
  <c r="L95" i="2"/>
  <c r="Y95" i="2" s="1"/>
  <c r="D59" i="2"/>
  <c r="P66" i="2" l="1"/>
  <c r="P68" i="2" s="1"/>
  <c r="P70" i="2" s="1"/>
  <c r="T101" i="2"/>
  <c r="G125" i="3"/>
  <c r="M131" i="3" s="1"/>
  <c r="G118" i="3"/>
  <c r="M124" i="3" s="1"/>
  <c r="G272" i="3"/>
  <c r="M278" i="3" s="1"/>
  <c r="G97" i="3"/>
  <c r="M103" i="3" s="1"/>
  <c r="G62" i="3"/>
  <c r="M68" i="3" s="1"/>
  <c r="G55" i="3"/>
  <c r="M61" i="3" s="1"/>
  <c r="G251" i="3"/>
  <c r="M257" i="3" s="1"/>
  <c r="G223" i="3"/>
  <c r="M229" i="3" s="1"/>
  <c r="G202" i="3"/>
  <c r="M208" i="3" s="1"/>
  <c r="G188" i="3"/>
  <c r="M194" i="3" s="1"/>
  <c r="G174" i="3"/>
  <c r="M180" i="3" s="1"/>
  <c r="G41" i="3"/>
  <c r="M47" i="3" s="1"/>
  <c r="C81" i="4"/>
  <c r="C72" i="4"/>
  <c r="C68" i="4"/>
  <c r="C66" i="4"/>
  <c r="C63" i="4"/>
  <c r="B72" i="4"/>
  <c r="B71" i="4"/>
  <c r="B70" i="4"/>
  <c r="B67" i="4"/>
  <c r="B65" i="4"/>
  <c r="B63" i="4"/>
  <c r="B60" i="4"/>
  <c r="A60" i="4"/>
  <c r="B59" i="4"/>
  <c r="A59" i="4"/>
  <c r="C56" i="4"/>
  <c r="C55" i="4"/>
  <c r="C53" i="4"/>
  <c r="B54" i="4"/>
  <c r="C47" i="4"/>
  <c r="B46" i="4"/>
  <c r="C38" i="4"/>
  <c r="C37" i="4"/>
  <c r="C21" i="4"/>
  <c r="B38" i="4"/>
  <c r="B37" i="4"/>
  <c r="B36" i="4"/>
  <c r="B35" i="4"/>
  <c r="B34" i="4"/>
  <c r="B32" i="4"/>
  <c r="B30" i="4"/>
  <c r="B28" i="4"/>
  <c r="B27" i="4"/>
  <c r="B25" i="4"/>
  <c r="B24" i="4"/>
  <c r="B23" i="4"/>
  <c r="B19" i="4"/>
  <c r="C13" i="4"/>
  <c r="B15" i="4"/>
  <c r="B12" i="4"/>
  <c r="P83" i="2"/>
  <c r="T83" i="2" s="1"/>
  <c r="Y83" i="2" s="1"/>
  <c r="P84" i="2"/>
  <c r="T84" i="2" s="1"/>
  <c r="Y84" i="2" s="1"/>
  <c r="P102" i="2"/>
  <c r="T102" i="2" s="1"/>
  <c r="Y102" i="2" s="1"/>
  <c r="P108" i="2"/>
  <c r="P111" i="2" s="1"/>
  <c r="A434" i="3"/>
  <c r="B330" i="3"/>
  <c r="A330" i="3"/>
  <c r="B323" i="3"/>
  <c r="A323" i="3"/>
  <c r="B319" i="3"/>
  <c r="B315" i="3"/>
  <c r="A315" i="3"/>
  <c r="B311" i="3"/>
  <c r="A311" i="3"/>
  <c r="B307" i="3"/>
  <c r="A307" i="3"/>
  <c r="B279" i="3"/>
  <c r="A279" i="3"/>
  <c r="B272" i="3"/>
  <c r="A272" i="3"/>
  <c r="A265" i="3"/>
  <c r="B258" i="3"/>
  <c r="A258" i="3"/>
  <c r="A42" i="4"/>
  <c r="A51" i="4"/>
  <c r="B51" i="4"/>
  <c r="A6" i="3"/>
  <c r="B6" i="3"/>
  <c r="A13" i="3"/>
  <c r="A20" i="3"/>
  <c r="B20" i="3"/>
  <c r="A27" i="3"/>
  <c r="B27" i="3"/>
  <c r="A48" i="3"/>
  <c r="A55" i="3"/>
  <c r="A62" i="3"/>
  <c r="A69" i="3"/>
  <c r="A76" i="3"/>
  <c r="A83" i="3"/>
  <c r="A90" i="3"/>
  <c r="A97" i="3"/>
  <c r="A104" i="3"/>
  <c r="A111" i="3"/>
  <c r="A118" i="3"/>
  <c r="A125" i="3"/>
  <c r="A132" i="3"/>
  <c r="A139" i="3"/>
  <c r="A146" i="3"/>
  <c r="A153" i="3"/>
  <c r="A160" i="3"/>
  <c r="A167" i="3"/>
  <c r="B167" i="3"/>
  <c r="A174" i="3"/>
  <c r="B174" i="3"/>
  <c r="A181" i="3"/>
  <c r="B181" i="3"/>
  <c r="A188" i="3"/>
  <c r="B188" i="3"/>
  <c r="A195" i="3"/>
  <c r="B195" i="3"/>
  <c r="A202" i="3"/>
  <c r="B202" i="3"/>
  <c r="A209" i="3"/>
  <c r="B209" i="3"/>
  <c r="A216" i="3"/>
  <c r="B216" i="3"/>
  <c r="A223" i="3"/>
  <c r="B223" i="3"/>
  <c r="A244" i="3"/>
  <c r="B244" i="3"/>
  <c r="A251" i="3"/>
  <c r="B251" i="3"/>
  <c r="C64" i="4"/>
  <c r="C65" i="4"/>
  <c r="C67" i="4"/>
  <c r="C71" i="4"/>
  <c r="C73" i="4"/>
  <c r="B73" i="4"/>
  <c r="B81" i="4"/>
  <c r="A43" i="4"/>
  <c r="B42" i="4"/>
  <c r="B41" i="3"/>
  <c r="B11" i="4"/>
  <c r="A12" i="4"/>
  <c r="B14" i="4"/>
  <c r="B16" i="4"/>
  <c r="C14" i="4"/>
  <c r="C16" i="4"/>
  <c r="B43" i="4"/>
  <c r="B45" i="4"/>
  <c r="B47" i="4"/>
  <c r="C44" i="4"/>
  <c r="C46" i="4"/>
  <c r="B22" i="4"/>
  <c r="B26" i="4"/>
  <c r="C22" i="4"/>
  <c r="B48" i="3"/>
  <c r="C24" i="4"/>
  <c r="B62" i="3"/>
  <c r="C26" i="4"/>
  <c r="B76" i="3"/>
  <c r="C28" i="4"/>
  <c r="B90" i="3"/>
  <c r="C30" i="4"/>
  <c r="B104" i="3"/>
  <c r="C32" i="4"/>
  <c r="B118" i="3"/>
  <c r="C34" i="4"/>
  <c r="B132" i="3"/>
  <c r="C36" i="4"/>
  <c r="B146" i="3"/>
  <c r="B21" i="4"/>
  <c r="A41" i="3"/>
  <c r="B29" i="4"/>
  <c r="B31" i="4"/>
  <c r="B33" i="4"/>
  <c r="C23" i="4"/>
  <c r="B55" i="3"/>
  <c r="C25" i="4"/>
  <c r="B69" i="3"/>
  <c r="C27" i="4"/>
  <c r="B83" i="3"/>
  <c r="C29" i="4"/>
  <c r="B97" i="3"/>
  <c r="C31" i="4"/>
  <c r="B111" i="3"/>
  <c r="C33" i="4"/>
  <c r="B125" i="3"/>
  <c r="C35" i="4"/>
  <c r="B139" i="3"/>
  <c r="B160" i="3"/>
  <c r="B153" i="3"/>
  <c r="A11" i="4"/>
  <c r="B13" i="4"/>
  <c r="C15" i="4"/>
  <c r="A19" i="4"/>
  <c r="B44" i="4"/>
  <c r="B48" i="4"/>
  <c r="C45" i="4"/>
  <c r="C48" i="4"/>
  <c r="B53" i="4"/>
  <c r="B55" i="4"/>
  <c r="C52" i="4"/>
  <c r="C54" i="4"/>
  <c r="B52" i="4"/>
  <c r="P85" i="2" l="1"/>
  <c r="T85" i="2" s="1"/>
  <c r="Y85" i="2" s="1"/>
  <c r="P15" i="2"/>
  <c r="T15" i="2" s="1"/>
  <c r="Y15" i="2" s="1"/>
  <c r="P41" i="2"/>
  <c r="P51" i="2"/>
  <c r="P58" i="2"/>
  <c r="P103" i="2"/>
  <c r="H19" i="2"/>
  <c r="L101" i="2"/>
  <c r="D18" i="13"/>
  <c r="M299" i="3"/>
  <c r="T103" i="2"/>
  <c r="B13" i="3"/>
  <c r="M318" i="3"/>
  <c r="G258" i="3"/>
  <c r="M264" i="3" s="1"/>
  <c r="G90" i="3"/>
  <c r="M96" i="3" s="1"/>
  <c r="G139" i="3"/>
  <c r="M145" i="3" s="1"/>
  <c r="G153" i="3"/>
  <c r="M159" i="3" s="1"/>
  <c r="G216" i="3"/>
  <c r="M222" i="3" s="1"/>
  <c r="G27" i="3"/>
  <c r="G146" i="3"/>
  <c r="M152" i="3" s="1"/>
  <c r="D42" i="2"/>
  <c r="D112" i="2" s="1"/>
  <c r="G76" i="3"/>
  <c r="M82" i="3" s="1"/>
  <c r="G104" i="3"/>
  <c r="M110" i="3" s="1"/>
  <c r="G160" i="3"/>
  <c r="M166" i="3" s="1"/>
  <c r="G195" i="3"/>
  <c r="M201" i="3" s="1"/>
  <c r="G330" i="3"/>
  <c r="M336" i="3" s="1"/>
  <c r="G48" i="3"/>
  <c r="M54" i="3" s="1"/>
  <c r="G69" i="3"/>
  <c r="M75" i="3" s="1"/>
  <c r="G111" i="3"/>
  <c r="M117" i="3" s="1"/>
  <c r="G132" i="3"/>
  <c r="M138" i="3" s="1"/>
  <c r="G167" i="3"/>
  <c r="M173" i="3" s="1"/>
  <c r="L103" i="2" l="1"/>
  <c r="Y101" i="2"/>
  <c r="D145" i="2"/>
  <c r="D150" i="2" s="1"/>
  <c r="C20" i="13"/>
  <c r="D133" i="2"/>
  <c r="G116" i="4"/>
  <c r="D115" i="2"/>
  <c r="P92" i="2"/>
  <c r="P59" i="2"/>
  <c r="P79" i="2"/>
  <c r="P80" i="2" s="1"/>
  <c r="H42" i="2"/>
  <c r="H112" i="2" s="1"/>
  <c r="D23" i="12"/>
  <c r="D24" i="12" s="1"/>
  <c r="A26" i="12" s="1"/>
  <c r="M314" i="3"/>
  <c r="M310" i="3"/>
  <c r="G13" i="3"/>
  <c r="M19" i="3" s="1"/>
  <c r="G279" i="3"/>
  <c r="M285" i="3" s="1"/>
  <c r="H141" i="2" l="1"/>
  <c r="X29" i="3"/>
  <c r="D146" i="2"/>
  <c r="D152" i="2"/>
  <c r="H139" i="2"/>
  <c r="H140" i="2"/>
  <c r="H137" i="2"/>
  <c r="H138" i="2"/>
  <c r="H135" i="2"/>
  <c r="H136" i="2"/>
  <c r="H133" i="2"/>
  <c r="H134" i="2"/>
  <c r="D142" i="2"/>
  <c r="P104" i="2"/>
  <c r="G118" i="17"/>
  <c r="H115" i="2"/>
  <c r="T66" i="2"/>
  <c r="L66" i="2"/>
  <c r="D28" i="12"/>
  <c r="D30" i="12" s="1"/>
  <c r="D32" i="12" s="1"/>
  <c r="G181" i="3"/>
  <c r="M187" i="3" s="1"/>
  <c r="L51" i="2"/>
  <c r="T51" i="2"/>
  <c r="M322" i="3"/>
  <c r="L79" i="2"/>
  <c r="T79" i="2"/>
  <c r="G83" i="3"/>
  <c r="M89" i="3" s="1"/>
  <c r="G209" i="3"/>
  <c r="M215" i="3" s="1"/>
  <c r="U29" i="3" l="1"/>
  <c r="X30" i="3"/>
  <c r="X31" i="3" s="1"/>
  <c r="W29" i="3"/>
  <c r="V29" i="3"/>
  <c r="H142" i="2"/>
  <c r="L68" i="2"/>
  <c r="T68" i="2"/>
  <c r="G323" i="3"/>
  <c r="M329" i="3" s="1"/>
  <c r="T92" i="2"/>
  <c r="T58" i="2"/>
  <c r="T59" i="2" s="1"/>
  <c r="D22" i="14"/>
  <c r="D23" i="14" s="1"/>
  <c r="A25" i="14" s="1"/>
  <c r="L41" i="2"/>
  <c r="T41" i="2"/>
  <c r="K28" i="3" l="1"/>
  <c r="I28" i="3"/>
  <c r="J28" i="3"/>
  <c r="K26" i="3"/>
  <c r="L58" i="2"/>
  <c r="L59" i="2" s="1"/>
  <c r="T70" i="2"/>
  <c r="L70" i="2"/>
  <c r="D27" i="14"/>
  <c r="D29" i="14" s="1"/>
  <c r="D31" i="14" s="1"/>
  <c r="D23" i="13"/>
  <c r="D24" i="13" s="1"/>
  <c r="A26" i="13" s="1"/>
  <c r="G6" i="3"/>
  <c r="M12" i="3" s="1"/>
  <c r="I33" i="3" l="1"/>
  <c r="Q18" i="2" s="1"/>
  <c r="U18" i="2" s="1"/>
  <c r="Q17" i="2"/>
  <c r="S17" i="2"/>
  <c r="W17" i="2" s="1"/>
  <c r="K33" i="3"/>
  <c r="S18" i="2" s="1"/>
  <c r="W18" i="2" s="1"/>
  <c r="L80" i="2"/>
  <c r="L104" i="2" s="1"/>
  <c r="T80" i="2"/>
  <c r="T104" i="2" s="1"/>
  <c r="D28" i="13"/>
  <c r="D30" i="13" s="1"/>
  <c r="D32" i="13" s="1"/>
  <c r="L109" i="2"/>
  <c r="T109" i="2"/>
  <c r="G448" i="3"/>
  <c r="M454" i="3" s="1"/>
  <c r="T108" i="2"/>
  <c r="Y109" i="2" l="1"/>
  <c r="W19" i="2"/>
  <c r="W42" i="2" s="1"/>
  <c r="W112" i="2" s="1"/>
  <c r="W115" i="2" s="1"/>
  <c r="S19" i="2"/>
  <c r="S42" i="2" s="1"/>
  <c r="S112" i="2" s="1"/>
  <c r="S115" i="2" s="1"/>
  <c r="U17" i="2"/>
  <c r="U19" i="2" s="1"/>
  <c r="U42" i="2" s="1"/>
  <c r="U112" i="2" s="1"/>
  <c r="U115" i="2" s="1"/>
  <c r="Q19" i="2"/>
  <c r="Q42" i="2" s="1"/>
  <c r="Q112" i="2" s="1"/>
  <c r="Q115" i="2" s="1"/>
  <c r="T111" i="2"/>
  <c r="L19" i="2"/>
  <c r="L42" i="2" s="1"/>
  <c r="L108" i="2"/>
  <c r="G441" i="3"/>
  <c r="M447" i="3" s="1"/>
  <c r="G20" i="3"/>
  <c r="L111" i="2" l="1"/>
  <c r="L112" i="2" s="1"/>
  <c r="L115" i="2" s="1"/>
  <c r="Y108" i="2"/>
  <c r="G463" i="3" l="1"/>
  <c r="G470" i="3" s="1"/>
  <c r="K464" i="3"/>
  <c r="I464" i="3"/>
  <c r="J33" i="3" l="1"/>
  <c r="R18" i="2" s="1"/>
  <c r="V18" i="2" s="1"/>
  <c r="J26" i="3"/>
  <c r="R17" i="2" s="1"/>
  <c r="J464" i="3" l="1"/>
  <c r="H28" i="3"/>
  <c r="V17" i="2"/>
  <c r="V19" i="2" s="1"/>
  <c r="V42" i="2" s="1"/>
  <c r="V112" i="2" s="1"/>
  <c r="V115" i="2" s="1"/>
  <c r="R19" i="2"/>
  <c r="R42" i="2" s="1"/>
  <c r="R112" i="2" s="1"/>
  <c r="R115" i="2" s="1"/>
  <c r="H33" i="3" l="1"/>
  <c r="M33" i="3" s="1"/>
  <c r="H26" i="3"/>
  <c r="M26" i="3" s="1"/>
  <c r="Q28" i="3"/>
  <c r="H464" i="3" l="1"/>
  <c r="Q33" i="3"/>
  <c r="Q464" i="3" s="1"/>
  <c r="Q26" i="3"/>
  <c r="P18" i="2"/>
  <c r="T18" i="2" s="1"/>
  <c r="L28" i="3"/>
  <c r="P17" i="2"/>
  <c r="M465" i="3"/>
  <c r="Q470" i="3" l="1"/>
  <c r="P19" i="2"/>
  <c r="P42" i="2" s="1"/>
  <c r="P112" i="2" s="1"/>
  <c r="P115" i="2" s="1"/>
  <c r="T17" i="2"/>
  <c r="T19" i="2" l="1"/>
  <c r="T42" i="2" s="1"/>
  <c r="T112" i="2" s="1"/>
  <c r="T115" i="2" s="1"/>
  <c r="Y17" i="2"/>
  <c r="M470" i="3" l="1"/>
</calcChain>
</file>

<file path=xl/comments1.xml><?xml version="1.0" encoding="utf-8"?>
<comments xmlns="http://schemas.openxmlformats.org/spreadsheetml/2006/main">
  <authors>
    <author>jvailla</author>
    <author>nwatson</author>
  </authors>
  <commentList>
    <comment ref="I11" authorId="0">
      <text>
        <r>
          <rPr>
            <sz val="9"/>
            <color indexed="81"/>
            <rFont val="Calibri"/>
            <family val="2"/>
          </rPr>
          <t>Entering the total project m² will automatically create an analysis of m² cost per item on the right of the estimate amount columns and produce a cost analysis report at the bottom of the estimate sheet. (Analysis required to produce statistics to help with estimating standard).</t>
        </r>
      </text>
    </comment>
    <comment ref="D120" authorId="1">
      <text>
        <r>
          <rPr>
            <b/>
            <sz val="8"/>
            <color indexed="81"/>
            <rFont val="Tahoma"/>
            <family val="2"/>
          </rPr>
          <t>nwatson:</t>
        </r>
        <r>
          <rPr>
            <sz val="8"/>
            <color indexed="81"/>
            <rFont val="Tahoma"/>
            <family val="2"/>
          </rPr>
          <t xml:space="preserve">
Enter only if the project will be paid by an external client (clients without a banner account (i.e. Student Federation, University tenants like Starbucks)).  To use the default calculation, choose "HST" from the pull down menu.</t>
        </r>
      </text>
    </comment>
  </commentList>
</comments>
</file>

<file path=xl/comments2.xml><?xml version="1.0" encoding="utf-8"?>
<comments xmlns="http://schemas.openxmlformats.org/spreadsheetml/2006/main">
  <authors>
    <author>nwatson</author>
  </authors>
  <commentList>
    <comment ref="D132" authorId="0">
      <text>
        <r>
          <rPr>
            <b/>
            <sz val="8"/>
            <color indexed="81"/>
            <rFont val="Tahoma"/>
            <family val="2"/>
          </rPr>
          <t>nwatson:</t>
        </r>
        <r>
          <rPr>
            <sz val="8"/>
            <color indexed="81"/>
            <rFont val="Tahoma"/>
            <family val="2"/>
          </rPr>
          <t xml:space="preserve">
</t>
        </r>
        <r>
          <rPr>
            <sz val="10"/>
            <color indexed="81"/>
            <rFont val="Tahoma"/>
            <family val="2"/>
          </rPr>
          <t>Default calculation, total project cost by % and section depending on the m2 identified.</t>
        </r>
      </text>
    </comment>
    <comment ref="D144" authorId="0">
      <text>
        <r>
          <rPr>
            <b/>
            <sz val="8"/>
            <color indexed="81"/>
            <rFont val="Tahoma"/>
            <family val="2"/>
          </rPr>
          <t>nwatson:</t>
        </r>
        <r>
          <rPr>
            <sz val="8"/>
            <color indexed="81"/>
            <rFont val="Tahoma"/>
            <family val="2"/>
          </rPr>
          <t xml:space="preserve">
</t>
        </r>
        <r>
          <rPr>
            <sz val="10"/>
            <color indexed="81"/>
            <rFont val="Tahoma"/>
            <family val="2"/>
          </rPr>
          <t>Default calculation, total project cost by hard and soft cost depending on the m2 identified.</t>
        </r>
      </text>
    </comment>
  </commentList>
</comments>
</file>

<file path=xl/sharedStrings.xml><?xml version="1.0" encoding="utf-8"?>
<sst xmlns="http://schemas.openxmlformats.org/spreadsheetml/2006/main" count="875" uniqueCount="468">
  <si>
    <t xml:space="preserve">   </t>
  </si>
  <si>
    <t xml:space="preserve"> </t>
  </si>
  <si>
    <t>A</t>
  </si>
  <si>
    <t>B</t>
  </si>
  <si>
    <t>C</t>
  </si>
  <si>
    <t>D</t>
  </si>
  <si>
    <t>BALANCE</t>
  </si>
  <si>
    <t>1</t>
  </si>
  <si>
    <t>W.O.#</t>
  </si>
  <si>
    <t>IN ABOVE</t>
  </si>
  <si>
    <t>TOTAL ENCUMBRANCES TO DATE</t>
  </si>
  <si>
    <t>TOTAL ESTIMATE (B)</t>
  </si>
  <si>
    <t>HST</t>
  </si>
  <si>
    <t>``</t>
  </si>
  <si>
    <t>Université d'Ottawa / University of Ottawa</t>
  </si>
  <si>
    <t>Service des immeubles / Physical Resources Service</t>
  </si>
  <si>
    <t>Project Estimate Class:</t>
  </si>
  <si>
    <t>$ cost / m²</t>
  </si>
  <si>
    <t>% of total costs</t>
  </si>
  <si>
    <t>Professional Fees</t>
  </si>
  <si>
    <t>Extended Offer</t>
  </si>
  <si>
    <t>Project Manager</t>
  </si>
  <si>
    <t>Project Delivery Fee</t>
  </si>
  <si>
    <t>Geotechnical Investigation (Soils Report)</t>
  </si>
  <si>
    <t>Feasibility  Study (i.e.. CFI)</t>
  </si>
  <si>
    <t>Cost  Monitoring</t>
  </si>
  <si>
    <t>Surveying</t>
  </si>
  <si>
    <t>Urban Planner</t>
  </si>
  <si>
    <t>Landscape Architect</t>
  </si>
  <si>
    <t>Building Science (Envelope &amp; Roof)</t>
  </si>
  <si>
    <t>Building Code Analysis</t>
  </si>
  <si>
    <t>Leed Assessment (Environmental)</t>
  </si>
  <si>
    <t>Commissioning (incl. Air Balancing Verification)</t>
  </si>
  <si>
    <t>Environmental Assessment / Inspection (Soils, Air, Asbestos, Bio-Hazards)</t>
  </si>
  <si>
    <t>Total A - Professional Fees</t>
  </si>
  <si>
    <t>Soft Costs</t>
  </si>
  <si>
    <t>Site Development Costs</t>
  </si>
  <si>
    <t>Letter of Credit - City of Ottawa</t>
  </si>
  <si>
    <t>Certification (LEED)</t>
  </si>
  <si>
    <t>Environmental Approvals (i.e.. MOE)</t>
  </si>
  <si>
    <t>Community &amp; Master Plan Issues</t>
  </si>
  <si>
    <t>Total Site Development Costs</t>
  </si>
  <si>
    <t>Related Soft Costs</t>
  </si>
  <si>
    <t>Insurance</t>
  </si>
  <si>
    <t>Moving</t>
  </si>
  <si>
    <t>Miscellaneous Expenses (i.e.. Travel Expenses, Additional Printing)</t>
  </si>
  <si>
    <t>Total Related Soft Costs</t>
  </si>
  <si>
    <t>Hard Costs</t>
  </si>
  <si>
    <t>Construction / Renovation Costs (General Contract)</t>
  </si>
  <si>
    <t>Architectural</t>
  </si>
  <si>
    <t>Asbestos Abatement (and other Hazardous Substances Abatement)</t>
  </si>
  <si>
    <t>Sub Total of Original General Contract</t>
  </si>
  <si>
    <t>Design Related Costs</t>
  </si>
  <si>
    <t>Asbestos Abatement Paid Directly by PRS</t>
  </si>
  <si>
    <t>Sub Total for Provision of Original General Contract</t>
  </si>
  <si>
    <t>Construction / Renovation Contingency (Change Orders)</t>
  </si>
  <si>
    <t>Total Construction / Renovation Costs (General Contract)</t>
  </si>
  <si>
    <t>Related Construction / Renovation Costs (Outside of General Contract)</t>
  </si>
  <si>
    <t>Environmental Soil Disposal</t>
  </si>
  <si>
    <t xml:space="preserve">Landscape Reinstatement </t>
  </si>
  <si>
    <t>Cleaning Site After Renovation</t>
  </si>
  <si>
    <t>Other Related Construction Costs</t>
  </si>
  <si>
    <t>Total Related Construction / Renovation Costs (outside of General Contract)</t>
  </si>
  <si>
    <t>Total of Construction / Renovation Costs</t>
  </si>
  <si>
    <t>Materials Inspection  &amp; Testing</t>
  </si>
  <si>
    <t>Soil Testing</t>
  </si>
  <si>
    <t>Concrete Testing</t>
  </si>
  <si>
    <t>Pile Inspection Testing</t>
  </si>
  <si>
    <t>Welding Inspection.</t>
  </si>
  <si>
    <t>Air / Vapour Barrier Inspection</t>
  </si>
  <si>
    <t>Envelope &amp; Roofing Inspection</t>
  </si>
  <si>
    <t>Waterproofing Inspection</t>
  </si>
  <si>
    <t>Asphalt Testing</t>
  </si>
  <si>
    <t>Inspection Reports</t>
  </si>
  <si>
    <t>Total Materials Inspection &amp; Testing</t>
  </si>
  <si>
    <t>Furnishings and Equipment</t>
  </si>
  <si>
    <t>Furniture.</t>
  </si>
  <si>
    <t>Equipment</t>
  </si>
  <si>
    <t>Communication System - CCS (Cable, Telephone)</t>
  </si>
  <si>
    <t>Security System - Protection (Alarms, Cameras, etc.)</t>
  </si>
  <si>
    <t xml:space="preserve">Audio-Visual Equipment - Multimedia Distribution </t>
  </si>
  <si>
    <t>Door Hardware (New Cylinders and Keys)</t>
  </si>
  <si>
    <t>Graphics and Signage</t>
  </si>
  <si>
    <t>Window Treatments</t>
  </si>
  <si>
    <t>Total Furnishings and Equipment Costs</t>
  </si>
  <si>
    <t>Total C - Hard Costs</t>
  </si>
  <si>
    <t>Contingencies</t>
  </si>
  <si>
    <t>Project Contingency  (excl. Construction  / Renovation Cost Component)</t>
  </si>
  <si>
    <t>Escalation Provision</t>
  </si>
  <si>
    <t>Other Contingencies / Allowances</t>
  </si>
  <si>
    <t>Total D - Contingencies</t>
  </si>
  <si>
    <t>Total Excluding Tax</t>
  </si>
  <si>
    <t>Tax to be paid by Project (3.41% of HST when applicable)</t>
  </si>
  <si>
    <t xml:space="preserve">Grand Total </t>
  </si>
  <si>
    <t>Project Estimate Accuracy</t>
  </si>
  <si>
    <t>Based on the estimate Class the project cost could range from:</t>
  </si>
  <si>
    <t>to</t>
  </si>
  <si>
    <t>Exclusions:</t>
  </si>
  <si>
    <t>Total Soft Costs</t>
  </si>
  <si>
    <t>Total Hard Costs</t>
  </si>
  <si>
    <t>Furniture</t>
  </si>
  <si>
    <t>Contingency</t>
  </si>
  <si>
    <t>13</t>
  </si>
  <si>
    <t>Direct Construction Costs</t>
  </si>
  <si>
    <t>Subtotal</t>
  </si>
  <si>
    <t>Escalaton Provision</t>
  </si>
  <si>
    <t>Constuction</t>
  </si>
  <si>
    <t>Total</t>
  </si>
  <si>
    <t>Approval</t>
  </si>
  <si>
    <t>Estimate</t>
  </si>
  <si>
    <t>Variance</t>
  </si>
  <si>
    <t>Encumbrances</t>
  </si>
  <si>
    <t>Balance</t>
  </si>
  <si>
    <t>Project Planner:</t>
  </si>
  <si>
    <t>Project Leader:</t>
  </si>
  <si>
    <t>Expected Start Date:</t>
  </si>
  <si>
    <t>Expected Completion Date:</t>
  </si>
  <si>
    <t>Substantial Performance Date:</t>
  </si>
  <si>
    <t>Occupancy Date:</t>
  </si>
  <si>
    <t>Closeout (Stage 7) Date:</t>
  </si>
  <si>
    <t xml:space="preserve">CFI Start / End Dates: </t>
  </si>
  <si>
    <t>Prepared By:</t>
  </si>
  <si>
    <t>Fund:</t>
  </si>
  <si>
    <t>Amounts include 3.41% HST when applicable</t>
  </si>
  <si>
    <t>Natalie Watson</t>
  </si>
  <si>
    <t>Project Encumbrances</t>
  </si>
  <si>
    <t>Date</t>
  </si>
  <si>
    <t>Company</t>
  </si>
  <si>
    <t>Description</t>
  </si>
  <si>
    <t>Financial System</t>
  </si>
  <si>
    <t>Unpaid</t>
  </si>
  <si>
    <t>Total B - Soft Costs</t>
  </si>
  <si>
    <t>Budget Code</t>
  </si>
  <si>
    <t>Received</t>
  </si>
  <si>
    <t>Project Identification Document</t>
  </si>
  <si>
    <t>Project #:</t>
  </si>
  <si>
    <t>Date:</t>
  </si>
  <si>
    <t>Building:</t>
  </si>
  <si>
    <t>Room(s):</t>
  </si>
  <si>
    <t>Project Title:</t>
  </si>
  <si>
    <t>Project Description:</t>
  </si>
  <si>
    <t>Purpose of the Project:</t>
  </si>
  <si>
    <t>Faculty / Service:</t>
  </si>
  <si>
    <t>Leader (PL)</t>
  </si>
  <si>
    <t>Client(s):</t>
  </si>
  <si>
    <t>Manager (PM):</t>
  </si>
  <si>
    <t>Consultant:</t>
  </si>
  <si>
    <t>Guesstimate Cost:</t>
  </si>
  <si>
    <t>Anticipated Start Date:</t>
  </si>
  <si>
    <t>Anticipated Funding Source:</t>
  </si>
  <si>
    <t>Anticipated Completion Date:</t>
  </si>
  <si>
    <t>Project Manager:</t>
  </si>
  <si>
    <t>Initial</t>
  </si>
  <si>
    <t>[dd/mm/yy]</t>
  </si>
  <si>
    <t>Hidden</t>
  </si>
  <si>
    <t>Class A : +/- 10%</t>
  </si>
  <si>
    <t>Class B  : +/-15%</t>
  </si>
  <si>
    <t>Working Drawings within 15% plus or minus of actual project cost</t>
  </si>
  <si>
    <t>Class C :  +/-20%</t>
  </si>
  <si>
    <t>Design Development within 20% plus of minus of actual project cost</t>
  </si>
  <si>
    <t>Class D :  +/- 30%</t>
  </si>
  <si>
    <t>none</t>
  </si>
  <si>
    <r>
      <t>Enter Total Surface (m</t>
    </r>
    <r>
      <rPr>
        <b/>
        <vertAlign val="superscript"/>
        <sz val="10"/>
        <color rgb="FF3A477E"/>
        <rFont val="Calibri"/>
        <family val="2"/>
      </rPr>
      <t>2</t>
    </r>
    <r>
      <rPr>
        <b/>
        <sz val="10"/>
        <color rgb="FF3A477E"/>
        <rFont val="Calibri"/>
        <family val="2"/>
      </rPr>
      <t>):</t>
    </r>
  </si>
  <si>
    <t>Net</t>
  </si>
  <si>
    <t>Taxes</t>
  </si>
  <si>
    <r>
      <t>Cost/m</t>
    </r>
    <r>
      <rPr>
        <vertAlign val="superscript"/>
        <sz val="10"/>
        <color theme="0"/>
        <rFont val="Calibri"/>
        <family val="2"/>
      </rPr>
      <t>2</t>
    </r>
  </si>
  <si>
    <t>% of Total Cost</t>
  </si>
  <si>
    <t>External Client :</t>
  </si>
  <si>
    <t>-HST-</t>
  </si>
  <si>
    <t>Initial Funding</t>
  </si>
  <si>
    <t>Subsequent Funding #1</t>
  </si>
  <si>
    <t>Subsequent Funding #2</t>
  </si>
  <si>
    <t>Subtotal Initial</t>
  </si>
  <si>
    <t>Cum. Subtotal 2</t>
  </si>
  <si>
    <t>Cum. Subtotal 1:</t>
  </si>
  <si>
    <t>Construction</t>
  </si>
  <si>
    <t>Amount Total</t>
  </si>
  <si>
    <t>Total Funding</t>
  </si>
  <si>
    <t>Initial Estimate</t>
  </si>
  <si>
    <t>Subsequent Estimate #1</t>
  </si>
  <si>
    <t>Subsequent Estimate #2</t>
  </si>
  <si>
    <t>Total Estimate</t>
  </si>
  <si>
    <t>End:</t>
  </si>
  <si>
    <t xml:space="preserve">Start:                     </t>
  </si>
  <si>
    <t>Funding Source</t>
  </si>
  <si>
    <t>Brief / Modifier</t>
  </si>
  <si>
    <t>Estimates Breakdown</t>
  </si>
  <si>
    <t>Approvals Breakdown</t>
  </si>
  <si>
    <t>Subsequent Funding #3</t>
  </si>
  <si>
    <t>Subsequent Funding #4</t>
  </si>
  <si>
    <t>Subsequent Funding #5</t>
  </si>
  <si>
    <t>Cum. Subtotal 5</t>
  </si>
  <si>
    <t>Cum. Subtotal 4</t>
  </si>
  <si>
    <t>Cum. Subtotal 3</t>
  </si>
  <si>
    <t>Subsequent Funding #6</t>
  </si>
  <si>
    <t>Cum. Subtotal 6</t>
  </si>
  <si>
    <t>verificaitons</t>
  </si>
  <si>
    <t>Cum. Subtotal 2:</t>
  </si>
  <si>
    <t>Subsequent Estimate #3</t>
  </si>
  <si>
    <t>Cum. Subtotal 3:</t>
  </si>
  <si>
    <t>Subsequent Estimate #4</t>
  </si>
  <si>
    <t>Cum. Subtotal 4:</t>
  </si>
  <si>
    <t>Subsequent Estimate #5</t>
  </si>
  <si>
    <t>Cum. Subtotal 5:</t>
  </si>
  <si>
    <t>Subsequent Estimate #6</t>
  </si>
  <si>
    <t>Cum. Subtotal 6:</t>
  </si>
  <si>
    <t>Subsequent Estimate #7</t>
  </si>
  <si>
    <t>Cum. Subtotal 7:</t>
  </si>
  <si>
    <t>Subsequent Estimate #8</t>
  </si>
  <si>
    <t>Cum. Subtotal 8:</t>
  </si>
  <si>
    <t>Subsequent Estimate #9</t>
  </si>
  <si>
    <t>Cum. Subtotal 9:</t>
  </si>
  <si>
    <t>Subsequent Estimate #10</t>
  </si>
  <si>
    <t>Cum. Subtotal 10</t>
  </si>
  <si>
    <t>verification</t>
  </si>
  <si>
    <t>(Estimate - Encumbrances</t>
  </si>
  <si>
    <t>(Approval  - Estimate)</t>
  </si>
  <si>
    <t>Split A</t>
  </si>
  <si>
    <t>Split B</t>
  </si>
  <si>
    <t>Split C</t>
  </si>
  <si>
    <t>verif.</t>
  </si>
  <si>
    <t>Prepared by:</t>
  </si>
  <si>
    <t xml:space="preserve">Class </t>
  </si>
  <si>
    <t>External Client</t>
  </si>
  <si>
    <t>13% HST</t>
  </si>
  <si>
    <t>Total Cost External Client</t>
  </si>
  <si>
    <t>By:</t>
  </si>
  <si>
    <t>Deliver Fee Calculation</t>
  </si>
  <si>
    <t xml:space="preserve">applicable project cost </t>
  </si>
  <si>
    <t>Hidden Calculations</t>
  </si>
  <si>
    <t>verif</t>
  </si>
  <si>
    <t>Project delivery</t>
  </si>
  <si>
    <t>Estimated fee</t>
  </si>
  <si>
    <t>Class D</t>
  </si>
  <si>
    <t>Class C</t>
  </si>
  <si>
    <t>Class B</t>
  </si>
  <si>
    <t>Class A</t>
  </si>
  <si>
    <t>Class Estimate</t>
  </si>
  <si>
    <t>Banner (Operating Statement)</t>
  </si>
  <si>
    <t>Period</t>
  </si>
  <si>
    <t>Fast (Operating Statement)</t>
  </si>
  <si>
    <t>Fast (Balance Sheet)</t>
  </si>
  <si>
    <t>HB, Deficiencies (Liability)</t>
  </si>
  <si>
    <t xml:space="preserve">Paid </t>
  </si>
  <si>
    <t>Total Paid to Date</t>
  </si>
  <si>
    <t>Total Surface Area:</t>
  </si>
  <si>
    <t>Cost analys</t>
  </si>
  <si>
    <t>Prime Architect</t>
  </si>
  <si>
    <t>Prime Engineer</t>
  </si>
  <si>
    <t>Permits (building, development)</t>
  </si>
  <si>
    <t>Mechanical, Electrical</t>
  </si>
  <si>
    <t>Total Expenditures for the year from April 1, 2010 to March 31, 20___ only:</t>
  </si>
  <si>
    <t>Fast Conciliation</t>
  </si>
  <si>
    <t>71811</t>
  </si>
  <si>
    <t>Hon. Prof.Gest. projet/Project Mgr</t>
  </si>
  <si>
    <t>71812</t>
  </si>
  <si>
    <t>Hon.Prof. Architectes/Architects</t>
  </si>
  <si>
    <t>71813</t>
  </si>
  <si>
    <t>Hon.Prof. Ingénieurs/Engineers</t>
  </si>
  <si>
    <t>71814</t>
  </si>
  <si>
    <t>Hon. Prof. Livraison projet/Del Fee</t>
  </si>
  <si>
    <t>71815</t>
  </si>
  <si>
    <t>Hon.Prof. Enq/Investig Géotechnical</t>
  </si>
  <si>
    <t>71816</t>
  </si>
  <si>
    <t>Hon.Prof. Étude Feasibility Study</t>
  </si>
  <si>
    <t>71817</t>
  </si>
  <si>
    <t>Hon.Prof. Contrôle coûts/Cost Monit</t>
  </si>
  <si>
    <t>Fast Operating Statement</t>
  </si>
  <si>
    <t>71818</t>
  </si>
  <si>
    <t>Hon.Prof. Arpentage/Surveying</t>
  </si>
  <si>
    <t>71819</t>
  </si>
  <si>
    <t>Hon.Prof. Urbaniste/Urban Planner</t>
  </si>
  <si>
    <t>71821</t>
  </si>
  <si>
    <t xml:space="preserve">Hon.Prof. Civil/Civil </t>
  </si>
  <si>
    <t>71822</t>
  </si>
  <si>
    <t>Hon.Prof. Paysagiste/Landsc archit</t>
  </si>
  <si>
    <t>71823</t>
  </si>
  <si>
    <t>Hon.Prof.Science Bâtiment/Bldg Sc</t>
  </si>
  <si>
    <t>71824</t>
  </si>
  <si>
    <t>Hon Prof. Code bâtiment/Bldg code</t>
  </si>
  <si>
    <t>71825</t>
  </si>
  <si>
    <t>Hon.Prof Meuble/Furniture</t>
  </si>
  <si>
    <t>71826</t>
  </si>
  <si>
    <t>Hon.Prof. Évaluation LEED Assessm.</t>
  </si>
  <si>
    <t>71827</t>
  </si>
  <si>
    <t xml:space="preserve">Hon.Prof. Ascenseur/Elevator </t>
  </si>
  <si>
    <t>71828</t>
  </si>
  <si>
    <t>71829</t>
  </si>
  <si>
    <t>71831</t>
  </si>
  <si>
    <t>Hon.Prof. Mise en service/Commiss.</t>
  </si>
  <si>
    <t>71832</t>
  </si>
  <si>
    <t>Hon.Prof.Étude Environ. Assessment</t>
  </si>
  <si>
    <t>71833</t>
  </si>
  <si>
    <t xml:space="preserve">Hon.Prof. Signalisation/Signage </t>
  </si>
  <si>
    <t>71834</t>
  </si>
  <si>
    <t>Hon.prof. Accessibilité/Accessibil.</t>
  </si>
  <si>
    <t>71803</t>
  </si>
  <si>
    <t>Hon.prof.-général / General</t>
  </si>
  <si>
    <t>72322</t>
  </si>
  <si>
    <t>Fr.ban.(c/cr)Gk Ch.Dep(Cr./C)</t>
  </si>
  <si>
    <t>70912</t>
  </si>
  <si>
    <t>70913</t>
  </si>
  <si>
    <t xml:space="preserve">Approb. Environ./Environ Appr </t>
  </si>
  <si>
    <t>71804</t>
  </si>
  <si>
    <t>Hon.Prof.Analyses/Analysis</t>
  </si>
  <si>
    <t>70903</t>
  </si>
  <si>
    <t>Permis de constr. / Constr. Permits</t>
  </si>
  <si>
    <t>71311</t>
  </si>
  <si>
    <t>Ass.responsabilité/Liability Insur.</t>
  </si>
  <si>
    <t>71611</t>
  </si>
  <si>
    <t>Démén.sur camp./Moving On Camp.</t>
  </si>
  <si>
    <t>70221</t>
  </si>
  <si>
    <t>Loc.édifice ou locaux/Rental Bldgs</t>
  </si>
  <si>
    <t>every thing else</t>
  </si>
  <si>
    <t>**Based on expense type</t>
  </si>
  <si>
    <t>70901</t>
  </si>
  <si>
    <t>Const/Renov Architectural</t>
  </si>
  <si>
    <t>70906</t>
  </si>
  <si>
    <t>Const/Renov Mech. &amp; Elec.</t>
  </si>
  <si>
    <t>70900</t>
  </si>
  <si>
    <r>
      <t xml:space="preserve">Const/Renov Mech. &amp; Elec. </t>
    </r>
    <r>
      <rPr>
        <b/>
        <sz val="10"/>
        <color theme="1"/>
        <rFont val="Calibri"/>
        <family val="2"/>
        <scheme val="minor"/>
      </rPr>
      <t>(Budget only)</t>
    </r>
  </si>
  <si>
    <t>70907</t>
  </si>
  <si>
    <t>Enlèv. Amiante/Asbestos abatement</t>
  </si>
  <si>
    <t>70908</t>
  </si>
  <si>
    <t>Const/Renov Demande chg./Chg order</t>
  </si>
  <si>
    <t>70921</t>
  </si>
  <si>
    <t>Remédiation environm/Envirnm Remed.</t>
  </si>
  <si>
    <t>71068</t>
  </si>
  <si>
    <t>Entretien terrain/Land Maint.</t>
  </si>
  <si>
    <t>70922</t>
  </si>
  <si>
    <t>Renov Nettoyage site/Site clean up</t>
  </si>
  <si>
    <t>71241</t>
  </si>
  <si>
    <t>Électricity/Electricity</t>
  </si>
  <si>
    <t>70904</t>
  </si>
  <si>
    <t>Achat éq.divers./Misc.Eq. etc.</t>
  </si>
  <si>
    <t>70931</t>
  </si>
  <si>
    <t>Analyse de sol/Soil Testing</t>
  </si>
  <si>
    <t>70932</t>
  </si>
  <si>
    <t>Analyse de ciment/Concrete Testing</t>
  </si>
  <si>
    <t>70933</t>
  </si>
  <si>
    <t>Analyse pieux/Pile Inspect. Testing</t>
  </si>
  <si>
    <t>70934</t>
  </si>
  <si>
    <t>Inspection Soudure/Welding Insp.</t>
  </si>
  <si>
    <t>70935</t>
  </si>
  <si>
    <t xml:space="preserve">Inspect. Pare/Barrier  Air&amp;Vapeur </t>
  </si>
  <si>
    <t>70936</t>
  </si>
  <si>
    <t xml:space="preserve">Inspect. Envelope-Toiture/Roofing </t>
  </si>
  <si>
    <t>70937</t>
  </si>
  <si>
    <t>Imperméab/Waterproofing Inspection</t>
  </si>
  <si>
    <t>70938</t>
  </si>
  <si>
    <t>Analyse asphalte/Ashphalt testing</t>
  </si>
  <si>
    <t>70939</t>
  </si>
  <si>
    <t>Inspection - Rapports/Reports</t>
  </si>
  <si>
    <t>70741,70742</t>
  </si>
  <si>
    <t>Ach.mobilier/Off.Furn.&amp;Eq</t>
  </si>
  <si>
    <t>70731,70732,70799</t>
  </si>
  <si>
    <t>Achat éq.scient./Scient.Eq.&amp; Divers etc.</t>
  </si>
  <si>
    <t>70874</t>
  </si>
  <si>
    <t>Telephone/Internet/Cable etc</t>
  </si>
  <si>
    <t>70793, 70794</t>
  </si>
  <si>
    <t>Entr. syst.séc./Sec.Syst maint, Contr.ext.syst. séc. /Sec.Syst.Ext.etc.</t>
  </si>
  <si>
    <t>73552</t>
  </si>
  <si>
    <t>Projet SAEA/TLSS project</t>
  </si>
  <si>
    <t>71063</t>
  </si>
  <si>
    <t>Quinc.de portes/Door Hardware</t>
  </si>
  <si>
    <t>71074</t>
  </si>
  <si>
    <t>Signalisation/signage</t>
  </si>
  <si>
    <t>71072</t>
  </si>
  <si>
    <t>Approv.généraux/General Supplies</t>
  </si>
  <si>
    <t>70991</t>
  </si>
  <si>
    <t>Alloc. coûts PROJET cost (excl. GC)</t>
  </si>
  <si>
    <t>70999</t>
  </si>
  <si>
    <t>Alloc. coûts PROJET costs (Autres)</t>
  </si>
  <si>
    <t>70992</t>
  </si>
  <si>
    <t>Autr. coûts const/Other Constr Cost</t>
  </si>
  <si>
    <t>Prime Professional Fees</t>
  </si>
  <si>
    <t>Miscellaneous Professional Fees in Addition to Prime Professional Fees</t>
  </si>
  <si>
    <t>Print Line</t>
  </si>
  <si>
    <t>Print line</t>
  </si>
  <si>
    <t>Total Prime Professional Fees</t>
  </si>
  <si>
    <t>Structural</t>
  </si>
  <si>
    <t>Civil</t>
  </si>
  <si>
    <t>Interior Design and Furniture</t>
  </si>
  <si>
    <t>Elevator</t>
  </si>
  <si>
    <t>Signage</t>
  </si>
  <si>
    <t>Accessibility</t>
  </si>
  <si>
    <t>How to Estimate</t>
  </si>
  <si>
    <t>To be estimated or upon negotiated received offer(s).</t>
  </si>
  <si>
    <t xml:space="preserve">Default calculation, 25% of item 707 Graphics and Signage cost. (Formula based on 2009 statistics). </t>
  </si>
  <si>
    <t>Default calculation, total cost of the section 200</t>
  </si>
  <si>
    <t>Default calculation, total cost of the section 100 and 200</t>
  </si>
  <si>
    <t>Default calculation, total cost of the section 100</t>
  </si>
  <si>
    <t>Required only if a Site Plan Control is mandatory. Must calculate manually 1.25% of the amount of the letter or a minimum of $250.00 yearly</t>
  </si>
  <si>
    <t>Default calculation, total cost of the section 300</t>
  </si>
  <si>
    <t xml:space="preserve">To be analysed and estimated by "Risk Management" if a wrap-up Insurance policy is taken by the University (may be used for construction projects). </t>
  </si>
  <si>
    <t>To be estimated or upon received quotation(s) or bids.</t>
  </si>
  <si>
    <t xml:space="preserve">Calculate $15.00 per square foot. </t>
  </si>
  <si>
    <t>Default calculation, total cost of the section 400</t>
  </si>
  <si>
    <t>Default calculation, total cost of the section 300 and 400</t>
  </si>
  <si>
    <t>Default calculation, total cost of items 551 to 558, estimate of the total related construction renovation cost (outside of general contract).</t>
  </si>
  <si>
    <t>Default calculation, total cost of all items within the 500 and 550 section, estimate of the total construction renovation cost (including general contract and related construction / renovation cost).</t>
  </si>
  <si>
    <t>To be estimated following the class of estimate or upon negotiated received offer(s).</t>
  </si>
  <si>
    <t>Default calculation, total cost of section 600</t>
  </si>
  <si>
    <t>To be estimated with UofO CCS established costs or upon CCS quotations.</t>
  </si>
  <si>
    <t>To be estimated with Protection Services or upon Protection Services quotations.</t>
  </si>
  <si>
    <t>To be estimated with TLSS Services or upon TLSS Services quotations.</t>
  </si>
  <si>
    <t>Default calculation, total cost of section 700</t>
  </si>
  <si>
    <t>Default calculation, total cost of sections 500, 550, 600 and 700</t>
  </si>
  <si>
    <t xml:space="preserve">Default calculation, 10% of project costs less section 500 total construction /renovation costs (general contract).  Once work commences, the contingency is revised periodically and should be modified to reflect reasonable contingency to protect from unknowns to project completion.  (Formula based on February 12, 2009 procedure on project contingencies) </t>
  </si>
  <si>
    <t>Default, 5% of total project cost times number of years to enter in box  on the right of the percentage. (Formula as per Hanscomb statistics).</t>
  </si>
  <si>
    <t>To be estimated upon special circumstances.</t>
  </si>
  <si>
    <t>Default calculation, total cost of section 800</t>
  </si>
  <si>
    <t>Default calculation, total cost of sections A, B, C and D excluding tax</t>
  </si>
  <si>
    <t>Default calculation, net tax to be paid by the project (net tax includes the University rebate therefore only 3.41% and not 13%).</t>
  </si>
  <si>
    <t>Default calculation, this amount is the total project estimate (used when preparing a Project Brief).</t>
  </si>
  <si>
    <t>To be estimated or upon negotiated received offer(s). Refer to the PRS Assistant Director, Engineering and Sustainable Development.</t>
  </si>
  <si>
    <t>To be estimated or upon negotiated received offer(s). Refer to the PRS Director.</t>
  </si>
  <si>
    <t>Default calculation, total cost of items 501 to 503. estimate of the general contract tender cost.</t>
  </si>
  <si>
    <t>Default calculation, total cost of the subtotal of original general contract and 504 asbestos abatement paid directly by PRS.</t>
  </si>
  <si>
    <t>Default calculation, total cost of items 501 to 505, estimate of the total construction renovation general contract cost.</t>
  </si>
  <si>
    <t>To be estimated following the class of estimate or upon negotiated received offer(s). Refer to PRS Ground Supervisor.</t>
  </si>
  <si>
    <t>To be estimated following the class of estimate or upon negotiated received offer(s). Refer to Sanitary Services Supervisor.</t>
  </si>
  <si>
    <t>To be estimated for major extension projects only. Refer to PRS Assistant Director, Engineering and Sustainable Development.</t>
  </si>
  <si>
    <t>Carefully read the project estimate classes and choose from the pull down the class that corresponds to the class of estimate you are preparing.</t>
  </si>
  <si>
    <t>Entering the total project m² will automatically create an analysis of m² cost per item on the right of the estimate amount columns and produce a cost analysis report at the bottom of the estimate sheet. (Analysis required to produce statistics to help with estimating standard).</t>
  </si>
  <si>
    <t>Enter only if the project will be managed externally.  To use the default fee calculation, choose "Extended Offer" from the pull down menu. (Formula is based on 2008-2010 Extended offers). The variable % fee (from 3% to 9%) is multiplied by the  project cost excluding section 800. If the fees are different from the current "Extended Offer", override the formula to put the appropriate negotiated amount.</t>
  </si>
  <si>
    <t>Enter only if the project has an external architect.  To use the default fee calculation, choose "Extended Offer" from the pull down menu.  (Formula is based on 2008-2010 Extended offers). The variable % fee (from 10% to 17%) is multiplied by the "Architectural" and the "Design Related Costs" (items 501 and 503). If the fee is different from the current "Extended Offer", override the formula to put the appropriate negotiated amount.</t>
  </si>
  <si>
    <t>If not included in item 103 Prime Engineer, to be estimated or upon negotiated received offer(s).</t>
  </si>
  <si>
    <t>If not included in item 102 Prime Architect, to be estimated or upon negotiated received offer(s).</t>
  </si>
  <si>
    <t>To be estimated or upon negotiated received offer(s). Refer to PRS Environmental Health and Safety Officer.</t>
  </si>
  <si>
    <t>Default calculation, $12 per $1,000 of item 501 and 502,estimate of the general contract tender cost or a minimum of $80.00.  If a building permit is not applicable, or is based on less than the general contract tender cost, the estimator must delete or manually enter the value of the permit.</t>
  </si>
  <si>
    <t>Travel expenses, parking and mileage (usually through PRS petty cash) to be estimated manually. Additional printing cost only if extra expenses are required and not included in Professional fees.</t>
  </si>
  <si>
    <t>When the General Contractor's work is mostly Mechanical / Electrical enter the entire General Contractor's work in the section 502. To be estimated following the class of estimate or upon received quotation(s) or bids. For PRS staff, refer to estimate forms available for Class B, C and D cost estimates.</t>
  </si>
  <si>
    <t>When the General Contractor's work is mostly Architectural enter the entire General Contractor's work in the section 501. To be estimated following the class of estimate or upon received quotation(s) or bids. For PRS staff, refer to estimate forms available for Class B, C and D cost estimates.</t>
  </si>
  <si>
    <t>Default calculation, 8% of items 501 and 502, estimate of the general contract tender cost. The % can be overridden by entering a different % prior to tender. Amount must be revised to $0.00 when general contract tendered amount is known (estimate Class A). (Formula based on February 12, 2009 procedure on project contingencies)</t>
  </si>
  <si>
    <t>Default calculation, 10% of items  501 to 504, subtotal for provision of original general contract under $3,000,000 and 7.5% over $3,000,000. When this tender amount is known this contingency still remains. Once work commences, the contingency is revised periodically and should be modified to reflect all change orders to complete the general contractor's work. (Formula based on February 12, 2009 procedure on project contingencies)</t>
  </si>
  <si>
    <t xml:space="preserve">To be estimated for all other work not included in other construction cost items. </t>
  </si>
  <si>
    <t>If small quantities to be provided, to be estimated with PRS locksmith (ref. To Adm. Directive #1436-5).  For greater quantities, if part of general contractor included in item 501, if not to be estimated upon received quotation(s) or bids</t>
  </si>
  <si>
    <t>Default calculation, 0.5% of Construction / Renovation cost with a minimum of $500. (Formula based on 2009 statistics). Refer to PRS Signage Coordinator.</t>
  </si>
  <si>
    <t>To be estimated following the class of estimate or upon negotiated received offer(s). Refer to PRS Environmental Health and Safety Officer. If this project doesn't pay for this work, no amount is to be identified and the work contract is found in the project with funds.</t>
  </si>
  <si>
    <t>Credit amount to be estimated or upon received quotation(s) or bids</t>
  </si>
  <si>
    <r>
      <rPr>
        <sz val="9"/>
        <rFont val="Calibri"/>
        <family val="2"/>
        <scheme val="minor"/>
      </rPr>
      <t>To be estimated or upon negotiated received offer(s).</t>
    </r>
    <r>
      <rPr>
        <sz val="9"/>
        <color rgb="FFFF0000"/>
        <rFont val="Calibri"/>
        <family val="2"/>
        <scheme val="minor"/>
      </rPr>
      <t xml:space="preserve"> </t>
    </r>
    <r>
      <rPr>
        <sz val="9"/>
        <rFont val="Calibri"/>
        <family val="2"/>
        <scheme val="minor"/>
      </rPr>
      <t>Refer to the PRS commissioning manager.</t>
    </r>
  </si>
  <si>
    <r>
      <t>To be estimated using the</t>
    </r>
    <r>
      <rPr>
        <i/>
        <sz val="9"/>
        <color theme="1"/>
        <rFont val="Calibri"/>
        <family val="2"/>
        <scheme val="minor"/>
      </rPr>
      <t xml:space="preserve"> Furniture Standards </t>
    </r>
    <r>
      <rPr>
        <sz val="9"/>
        <color theme="1"/>
        <rFont val="Calibri"/>
        <family val="2"/>
        <scheme val="minor"/>
      </rPr>
      <t xml:space="preserve">or upon received quotation or bids. Refer to the University's Principal Furniture Designer. </t>
    </r>
  </si>
  <si>
    <t xml:space="preserve">Default calculation, amount taken from the item 701 furniture </t>
  </si>
  <si>
    <t>Default calculation, 10% of item 701 furniture</t>
  </si>
  <si>
    <t>Default calculation, total cost of section 500</t>
  </si>
  <si>
    <t>Default calculation, total cost of section 550</t>
  </si>
  <si>
    <t>Default calculation,  total cost of section 600</t>
  </si>
  <si>
    <t>Default calculation, total cost of section 700 excluding 701 furniture</t>
  </si>
  <si>
    <t>Default calculation,  total cost of section 100</t>
  </si>
  <si>
    <t>Default calculation,  total cost of section 200</t>
  </si>
  <si>
    <t>Default calculation,  total cost of section 300</t>
  </si>
  <si>
    <t>Default calculation, total of item 801 excluding the furniture contingency. The contingency % automatically identified must not go over 10%.  If so, the project estimate must be adjusted to reduce the contingency amount.</t>
  </si>
  <si>
    <t xml:space="preserve">Default calculation, total of item 802 </t>
  </si>
  <si>
    <t>Default calculation,  total cost of section 20 construction from CFI itemized list</t>
  </si>
  <si>
    <t>Default calculation,  total cost of section 13 furniture and 20 construction</t>
  </si>
  <si>
    <t>Default calculation,  total cost of furniture section 13 from CFI itemized list</t>
  </si>
  <si>
    <t>Default calculation, total cost of sections 400, 803 other contingencies/allowances</t>
  </si>
  <si>
    <t>Default calculation, total cost of direct construction costs and soft costs</t>
  </si>
  <si>
    <t>Enter only if the project has an external architect.  To use the default fee calculation, choose "Extended Offer" from the pull down menu. The  10% (9.6%+ disb) fee is multiplied by the "Mechanical ,Electrical " and the "Design Related costs" (items 502 and 503). If the fee is different from the current "Extended Offer", override the formula to put the appropriate negotiated amount.</t>
  </si>
  <si>
    <t xml:space="preserve">The first $250,000 of all capital projects are exempt of fee, the remaining total net project cost is subject to a PRS delivery fee.
If item 101 Project Manager, 102 Prime Consultant or 103 Prime Engineer is used the default calculation is 0.5%, if none are used the default is 4%. The delivery fee % is calculated on the total project cost excluding 801 project contingency and 802 escalation provision. </t>
  </si>
  <si>
    <t>Other Professional (Acoustical, lighting, micro climate, traffic control, security key codes etc.)</t>
  </si>
  <si>
    <t>Total Miscellaneous Professional Fees</t>
  </si>
  <si>
    <t>Storage (Special Requests, $15.00/sq...)</t>
  </si>
  <si>
    <t>Energy Costs During Const. (only if sq.ft. increases)</t>
  </si>
  <si>
    <t>verify.</t>
  </si>
  <si>
    <t>Contract Amount within 10% plus or minus of actual project cost</t>
  </si>
  <si>
    <t>Schematic Design within 30% plus or minus of actual project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</si>
</sst>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quot;$&quot;#,##0"/>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00_);_(&quot;$&quot;* \(#,##0.00\);_(&quot;$&quot;* &quot;-&quot;??_);_(@_)"/>
    <numFmt numFmtId="168" formatCode="_(* #,##0.00_);_(* \(#,##0.00\);_(* &quot;-&quot;??_);_(@_)"/>
    <numFmt numFmtId="169" formatCode="0.0%"/>
    <numFmt numFmtId="170" formatCode="&quot;$&quot;#,##0.00"/>
    <numFmt numFmtId="171" formatCode="@*."/>
    <numFmt numFmtId="172" formatCode="[$-1009]d\-mmm\-yy;@"/>
    <numFmt numFmtId="173" formatCode="000\-000\-000"/>
    <numFmt numFmtId="174" formatCode="dd/mm/yy;@"/>
    <numFmt numFmtId="175" formatCode="#,##0.0000"/>
    <numFmt numFmtId="176" formatCode="[$-409]d\-mmm\-yy;@"/>
    <numFmt numFmtId="177" formatCode="\ "/>
  </numFmts>
  <fonts count="84" x14ac:knownFonts="1">
    <font>
      <sz val="8"/>
      <name val="Courier New"/>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Courier New"/>
      <family val="3"/>
    </font>
    <font>
      <b/>
      <u/>
      <sz val="10"/>
      <name val="Courier New"/>
      <family val="3"/>
    </font>
    <font>
      <sz val="10"/>
      <name val="Comic Sans MS"/>
      <family val="4"/>
    </font>
    <font>
      <sz val="8"/>
      <name val="Comic Sans MS"/>
      <family val="4"/>
    </font>
    <font>
      <b/>
      <sz val="10"/>
      <name val="Comic Sans MS"/>
      <family val="4"/>
    </font>
    <font>
      <sz val="8"/>
      <name val="Courier New"/>
      <family val="3"/>
    </font>
    <font>
      <sz val="10"/>
      <name val="Calibri"/>
      <family val="2"/>
      <scheme val="minor"/>
    </font>
    <font>
      <sz val="8"/>
      <name val="Calibri"/>
      <family val="2"/>
      <scheme val="minor"/>
    </font>
    <font>
      <b/>
      <sz val="10"/>
      <name val="Calibri"/>
      <family val="2"/>
      <scheme val="minor"/>
    </font>
    <font>
      <b/>
      <sz val="14"/>
      <name val="Calibri"/>
      <family val="2"/>
      <scheme val="minor"/>
    </font>
    <font>
      <b/>
      <sz val="12"/>
      <name val="Calibri"/>
      <family val="2"/>
      <scheme val="minor"/>
    </font>
    <font>
      <b/>
      <u/>
      <sz val="12"/>
      <name val="Calibri"/>
      <family val="2"/>
      <scheme val="minor"/>
    </font>
    <font>
      <b/>
      <sz val="9"/>
      <name val="Calibri"/>
      <family val="2"/>
      <scheme val="minor"/>
    </font>
    <font>
      <b/>
      <sz val="11"/>
      <name val="Calibri"/>
      <family val="2"/>
      <scheme val="minor"/>
    </font>
    <font>
      <sz val="10"/>
      <color theme="1"/>
      <name val="Calibri"/>
      <family val="2"/>
      <scheme val="minor"/>
    </font>
    <font>
      <b/>
      <sz val="8"/>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12"/>
      <name val="Calibri"/>
      <family val="2"/>
      <scheme val="minor"/>
    </font>
    <font>
      <sz val="9"/>
      <name val="Calibri"/>
      <family val="2"/>
      <scheme val="minor"/>
    </font>
    <font>
      <u/>
      <sz val="11"/>
      <name val="Calibri"/>
      <family val="2"/>
      <scheme val="minor"/>
    </font>
    <font>
      <sz val="11"/>
      <name val="Comic Sans MS"/>
      <family val="4"/>
    </font>
    <font>
      <sz val="11"/>
      <name val="Courier New"/>
      <family val="3"/>
    </font>
    <font>
      <strike/>
      <sz val="10"/>
      <name val="Calibri"/>
      <family val="2"/>
      <scheme val="minor"/>
    </font>
    <font>
      <sz val="8"/>
      <color theme="4" tint="-0.499984740745262"/>
      <name val="Calibri"/>
      <family val="2"/>
      <scheme val="minor"/>
    </font>
    <font>
      <b/>
      <sz val="12"/>
      <color theme="4" tint="-0.499984740745262"/>
      <name val="Calibri"/>
      <family val="2"/>
      <scheme val="minor"/>
    </font>
    <font>
      <b/>
      <sz val="10"/>
      <color theme="4" tint="-0.499984740745262"/>
      <name val="Calibri"/>
      <family val="2"/>
      <scheme val="minor"/>
    </font>
    <font>
      <b/>
      <u/>
      <sz val="12"/>
      <color theme="4" tint="-0.499984740745262"/>
      <name val="Calibri"/>
      <family val="2"/>
      <scheme val="minor"/>
    </font>
    <font>
      <b/>
      <u/>
      <sz val="10"/>
      <color theme="4" tint="-0.499984740745262"/>
      <name val="Calibri"/>
      <family val="2"/>
      <scheme val="minor"/>
    </font>
    <font>
      <b/>
      <sz val="11"/>
      <color theme="4" tint="-0.499984740745262"/>
      <name val="Calibri"/>
      <family val="2"/>
      <scheme val="minor"/>
    </font>
    <font>
      <sz val="9"/>
      <color theme="4" tint="-0.499984740745262"/>
      <name val="Calibri"/>
      <family val="2"/>
      <scheme val="minor"/>
    </font>
    <font>
      <sz val="10"/>
      <color theme="4" tint="-0.499984740745262"/>
      <name val="Calibri"/>
      <family val="2"/>
      <scheme val="minor"/>
    </font>
    <font>
      <b/>
      <sz val="8"/>
      <color theme="4" tint="-0.499984740745262"/>
      <name val="Calibri"/>
      <family val="2"/>
      <scheme val="minor"/>
    </font>
    <font>
      <sz val="12"/>
      <color theme="4" tint="-0.499984740745262"/>
      <name val="Calibri"/>
      <family val="2"/>
      <scheme val="minor"/>
    </font>
    <font>
      <b/>
      <sz val="9"/>
      <color theme="4" tint="-0.499984740745262"/>
      <name val="Calibri"/>
      <family val="2"/>
      <scheme val="minor"/>
    </font>
    <font>
      <sz val="11"/>
      <color theme="4" tint="-0.499984740745262"/>
      <name val="Calibri"/>
      <family val="2"/>
      <scheme val="minor"/>
    </font>
    <font>
      <b/>
      <sz val="10"/>
      <color rgb="FF3A477E"/>
      <name val="Calibri"/>
      <family val="2"/>
    </font>
    <font>
      <b/>
      <sz val="10"/>
      <color theme="0"/>
      <name val="Calibri"/>
      <family val="2"/>
    </font>
    <font>
      <sz val="10"/>
      <color theme="5" tint="-0.499984740745262"/>
      <name val="Calibri"/>
      <family val="2"/>
    </font>
    <font>
      <b/>
      <vertAlign val="superscript"/>
      <sz val="10"/>
      <color rgb="FF3A477E"/>
      <name val="Calibri"/>
      <family val="2"/>
    </font>
    <font>
      <vertAlign val="superscript"/>
      <sz val="10"/>
      <color theme="0"/>
      <name val="Calibri"/>
      <family val="2"/>
    </font>
    <font>
      <sz val="10"/>
      <name val="Courier New"/>
      <family val="3"/>
    </font>
    <font>
      <sz val="10"/>
      <color rgb="FF3A477E"/>
      <name val="Calibri"/>
      <family val="2"/>
    </font>
    <font>
      <sz val="10"/>
      <color theme="4" tint="-0.499984740745262"/>
      <name val="Comic Sans MS"/>
      <family val="4"/>
    </font>
    <font>
      <sz val="9"/>
      <color indexed="81"/>
      <name val="Calibri"/>
      <family val="2"/>
    </font>
    <font>
      <b/>
      <sz val="8"/>
      <color indexed="81"/>
      <name val="Tahoma"/>
      <family val="2"/>
    </font>
    <font>
      <sz val="8"/>
      <color indexed="81"/>
      <name val="Tahoma"/>
      <family val="2"/>
    </font>
    <font>
      <sz val="10"/>
      <color indexed="81"/>
      <name val="Tahoma"/>
      <family val="2"/>
    </font>
    <font>
      <b/>
      <sz val="10"/>
      <color theme="0" tint="-0.34998626667073579"/>
      <name val="Calibri"/>
      <family val="2"/>
      <scheme val="minor"/>
    </font>
    <font>
      <sz val="11"/>
      <color theme="3" tint="-0.499984740745262"/>
      <name val="Calibri"/>
      <family val="2"/>
      <scheme val="minor"/>
    </font>
    <font>
      <b/>
      <sz val="16"/>
      <color theme="4" tint="-0.499984740745262"/>
      <name val="Calibri"/>
      <family val="2"/>
      <scheme val="minor"/>
    </font>
    <font>
      <sz val="10"/>
      <color theme="1" tint="0.499984740745262"/>
      <name val="Calibri"/>
      <family val="2"/>
      <scheme val="minor"/>
    </font>
    <font>
      <b/>
      <sz val="10"/>
      <color theme="1" tint="0.34998626667073579"/>
      <name val="Calibri"/>
      <family val="2"/>
      <scheme val="minor"/>
    </font>
    <font>
      <b/>
      <sz val="10"/>
      <color theme="1" tint="0.249977111117893"/>
      <name val="Calibri"/>
      <family val="2"/>
      <scheme val="minor"/>
    </font>
    <font>
      <sz val="10"/>
      <color theme="3" tint="-0.499984740745262"/>
      <name val="Calibri"/>
      <family val="2"/>
      <scheme val="minor"/>
    </font>
    <font>
      <b/>
      <sz val="10"/>
      <color indexed="9"/>
      <name val="Calibri"/>
      <family val="2"/>
    </font>
    <font>
      <b/>
      <sz val="12"/>
      <color theme="0"/>
      <name val="Calibri"/>
      <family val="2"/>
    </font>
    <font>
      <b/>
      <sz val="14"/>
      <color theme="4" tint="-0.499984740745262"/>
      <name val="Calibri"/>
      <family val="2"/>
      <scheme val="minor"/>
    </font>
    <font>
      <sz val="8"/>
      <color theme="1" tint="0.499984740745262"/>
      <name val="Calibri"/>
      <family val="2"/>
      <scheme val="minor"/>
    </font>
    <font>
      <sz val="7"/>
      <color theme="1" tint="0.499984740745262"/>
      <name val="Calibri"/>
      <family val="2"/>
      <scheme val="minor"/>
    </font>
    <font>
      <sz val="6"/>
      <color theme="1" tint="0.499984740745262"/>
      <name val="Calibri"/>
      <family val="2"/>
      <scheme val="minor"/>
    </font>
    <font>
      <sz val="11"/>
      <color theme="3" tint="-0.249977111117893"/>
      <name val="Calibri"/>
      <family val="2"/>
      <scheme val="minor"/>
    </font>
    <font>
      <sz val="10"/>
      <name val="Arial"/>
      <family val="2"/>
    </font>
    <font>
      <sz val="8"/>
      <color theme="0" tint="-0.499984740745262"/>
      <name val="Calibri"/>
      <family val="2"/>
      <scheme val="minor"/>
    </font>
    <font>
      <sz val="10"/>
      <color theme="5" tint="-0.499984740745262"/>
      <name val="Calibri"/>
      <family val="2"/>
      <scheme val="minor"/>
    </font>
    <font>
      <sz val="10"/>
      <color theme="5" tint="-0.499984740745262"/>
      <name val="Comic Sans MS"/>
      <family val="4"/>
    </font>
    <font>
      <b/>
      <sz val="11"/>
      <color theme="0"/>
      <name val="Calibri"/>
      <family val="2"/>
      <scheme val="minor"/>
    </font>
    <font>
      <b/>
      <sz val="18"/>
      <name val="Arial"/>
      <family val="2"/>
    </font>
    <font>
      <b/>
      <sz val="12"/>
      <name val="Arial"/>
      <family val="2"/>
    </font>
    <font>
      <sz val="10"/>
      <name val="Calibri"/>
      <family val="2"/>
    </font>
    <font>
      <b/>
      <sz val="11"/>
      <color theme="0"/>
      <name val="Calibri"/>
      <family val="2"/>
    </font>
    <font>
      <b/>
      <sz val="10"/>
      <color theme="0" tint="-0.499984740745262"/>
      <name val="Calibri"/>
      <family val="2"/>
      <scheme val="minor"/>
    </font>
    <font>
      <sz val="8"/>
      <color theme="5" tint="-0.499984740745262"/>
      <name val="Comic Sans MS"/>
      <family val="4"/>
    </font>
    <font>
      <sz val="8"/>
      <color theme="3" tint="-0.499984740745262"/>
      <name val="Comic Sans MS"/>
      <family val="4"/>
    </font>
    <font>
      <sz val="9"/>
      <color theme="1"/>
      <name val="Calibri"/>
      <family val="2"/>
      <scheme val="minor"/>
    </font>
    <font>
      <b/>
      <sz val="9"/>
      <color theme="0"/>
      <name val="Calibri"/>
      <family val="2"/>
      <scheme val="minor"/>
    </font>
    <font>
      <sz val="9"/>
      <color rgb="FFFF0000"/>
      <name val="Calibri"/>
      <family val="2"/>
      <scheme val="minor"/>
    </font>
    <font>
      <i/>
      <sz val="9"/>
      <color theme="1"/>
      <name val="Calibri"/>
      <family val="2"/>
      <scheme val="minor"/>
    </font>
  </fonts>
  <fills count="21">
    <fill>
      <patternFill patternType="none"/>
    </fill>
    <fill>
      <patternFill patternType="gray125"/>
    </fill>
    <fill>
      <patternFill patternType="solid">
        <fgColor indexed="9"/>
        <bgColor indexed="9"/>
      </patternFill>
    </fill>
    <fill>
      <patternFill patternType="solid">
        <fgColor theme="0"/>
        <bgColor indexed="9"/>
      </patternFill>
    </fill>
    <fill>
      <patternFill patternType="solid">
        <fgColor theme="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3A477E"/>
        <bgColor indexed="64"/>
      </patternFill>
    </fill>
    <fill>
      <patternFill patternType="solid">
        <fgColor theme="0" tint="-4.9989318521683403E-2"/>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9"/>
      </patternFill>
    </fill>
    <fill>
      <patternFill patternType="solid">
        <fgColor theme="0" tint="-0.249977111117893"/>
        <bgColor indexed="9"/>
      </patternFill>
    </fill>
    <fill>
      <patternFill patternType="solid">
        <fgColor theme="0" tint="-0.34998626667073579"/>
        <bgColor indexed="9"/>
      </patternFill>
    </fill>
    <fill>
      <patternFill patternType="solid">
        <fgColor rgb="FFB1BED9"/>
        <bgColor indexed="9"/>
      </patternFill>
    </fill>
    <fill>
      <patternFill patternType="solid">
        <fgColor rgb="FF95A7CB"/>
        <bgColor indexed="9"/>
      </patternFill>
    </fill>
    <fill>
      <patternFill patternType="solid">
        <fgColor indexed="62"/>
        <bgColor indexed="64"/>
      </patternFill>
    </fill>
    <fill>
      <patternFill patternType="solid">
        <fgColor theme="0" tint="-0.24994659260841701"/>
        <bgColor indexed="9"/>
      </patternFill>
    </fill>
    <fill>
      <patternFill patternType="solid">
        <fgColor theme="5" tint="-0.499984740745262"/>
        <bgColor indexed="9"/>
      </patternFill>
    </fill>
    <fill>
      <patternFill patternType="solid">
        <fgColor theme="6" tint="-0.249977111117893"/>
        <bgColor indexed="64"/>
      </patternFill>
    </fill>
  </fills>
  <borders count="90">
    <border>
      <left/>
      <right/>
      <top/>
      <bottom/>
      <diagonal/>
    </border>
    <border>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249977111117893"/>
      </left>
      <right style="medium">
        <color theme="0" tint="-0.249977111117893"/>
      </right>
      <top style="medium">
        <color theme="0" tint="-0.249977111117893"/>
      </top>
      <bottom/>
      <diagonal/>
    </border>
    <border>
      <left/>
      <right style="medium">
        <color theme="0" tint="-0.249977111117893"/>
      </right>
      <top/>
      <bottom style="thin">
        <color theme="0" tint="-0.249977111117893"/>
      </bottom>
      <diagonal/>
    </border>
    <border>
      <left/>
      <right/>
      <top/>
      <bottom style="thin">
        <color theme="0" tint="-0.249977111117893"/>
      </bottom>
      <diagonal/>
    </border>
    <border>
      <left style="medium">
        <color theme="0" tint="-0.14999847407452621"/>
      </left>
      <right/>
      <top/>
      <bottom/>
      <diagonal/>
    </border>
    <border>
      <left/>
      <right/>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thin">
        <color theme="4" tint="-0.499984740745262"/>
      </left>
      <right/>
      <top style="thin">
        <color theme="4" tint="-0.499984740745262"/>
      </top>
      <bottom/>
      <diagonal/>
    </border>
    <border>
      <left/>
      <right/>
      <top style="thin">
        <color theme="4" tint="-0.499984740745262"/>
      </top>
      <bottom style="thin">
        <color theme="0" tint="-0.249977111117893"/>
      </bottom>
      <diagonal/>
    </border>
    <border>
      <left/>
      <right/>
      <top style="thin">
        <color theme="4" tint="-0.499984740745262"/>
      </top>
      <bottom/>
      <diagonal/>
    </border>
    <border>
      <left/>
      <right style="thin">
        <color theme="4" tint="-0.499984740745262"/>
      </right>
      <top style="thin">
        <color theme="4" tint="-0.499984740745262"/>
      </top>
      <bottom style="thin">
        <color theme="0" tint="-0.249977111117893"/>
      </bottom>
      <diagonal/>
    </border>
    <border>
      <left style="thin">
        <color theme="4" tint="-0.499984740745262"/>
      </left>
      <right/>
      <top/>
      <bottom/>
      <diagonal/>
    </border>
    <border>
      <left/>
      <right style="thin">
        <color theme="4" tint="-0.499984740745262"/>
      </right>
      <top/>
      <bottom/>
      <diagonal/>
    </border>
    <border>
      <left/>
      <right style="thin">
        <color theme="4" tint="-0.499984740745262"/>
      </right>
      <top/>
      <bottom style="thin">
        <color theme="0" tint="-0.249977111117893"/>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right/>
      <top style="thin">
        <color theme="0" tint="-0.249977111117893"/>
      </top>
      <bottom style="double">
        <color theme="0" tint="-0.249977111117893"/>
      </bottom>
      <diagonal/>
    </border>
    <border>
      <left style="medium">
        <color theme="0" tint="-0.249977111117893"/>
      </left>
      <right/>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thin">
        <color indexed="22"/>
      </top>
      <bottom/>
      <diagonal/>
    </border>
    <border>
      <left style="thin">
        <color theme="4" tint="-0.499984740745262"/>
      </left>
      <right/>
      <top style="thin">
        <color theme="4" tint="-0.499984740745262"/>
      </top>
      <bottom style="thin">
        <color theme="0" tint="-0.24994659260841701"/>
      </bottom>
      <diagonal/>
    </border>
    <border>
      <left/>
      <right style="thin">
        <color theme="4" tint="-0.499984740745262"/>
      </right>
      <top style="thin">
        <color theme="4" tint="-0.499984740745262"/>
      </top>
      <bottom style="thin">
        <color theme="0" tint="-0.24994659260841701"/>
      </bottom>
      <diagonal/>
    </border>
    <border>
      <left style="thin">
        <color theme="4" tint="-0.499984740745262"/>
      </left>
      <right/>
      <top style="thin">
        <color theme="0" tint="-0.24994659260841701"/>
      </top>
      <bottom style="thin">
        <color theme="0" tint="-0.24994659260841701"/>
      </bottom>
      <diagonal/>
    </border>
    <border>
      <left/>
      <right style="thin">
        <color theme="4" tint="-0.499984740745262"/>
      </right>
      <top style="thin">
        <color theme="0" tint="-0.24994659260841701"/>
      </top>
      <bottom style="thin">
        <color theme="0" tint="-0.24994659260841701"/>
      </bottom>
      <diagonal/>
    </border>
    <border>
      <left style="thin">
        <color theme="4" tint="-0.499984740745262"/>
      </left>
      <right/>
      <top style="thin">
        <color theme="0" tint="-0.24994659260841701"/>
      </top>
      <bottom style="thin">
        <color theme="4" tint="-0.499984740745262"/>
      </bottom>
      <diagonal/>
    </border>
    <border>
      <left/>
      <right style="thin">
        <color theme="4" tint="-0.499984740745262"/>
      </right>
      <top style="thin">
        <color theme="0" tint="-0.24994659260841701"/>
      </top>
      <bottom style="thin">
        <color theme="4" tint="-0.499984740745262"/>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249977111117893"/>
      </top>
      <bottom style="thin">
        <color theme="0" tint="-0.249977111117893"/>
      </bottom>
      <diagonal/>
    </border>
    <border>
      <left style="thin">
        <color theme="0" tint="-0.249977111117893"/>
      </left>
      <right style="medium">
        <color theme="0" tint="-0.249977111117893"/>
      </right>
      <top/>
      <bottom/>
      <diagonal/>
    </border>
    <border>
      <left/>
      <right style="medium">
        <color theme="0" tint="-0.24994659260841701"/>
      </right>
      <top/>
      <bottom/>
      <diagonal/>
    </border>
    <border>
      <left style="medium">
        <color theme="0" tint="-0.24994659260841701"/>
      </left>
      <right/>
      <top/>
      <bottom style="thin">
        <color theme="0" tint="-0.249977111117893"/>
      </bottom>
      <diagonal/>
    </border>
    <border>
      <left style="medium">
        <color theme="0" tint="-0.24994659260841701"/>
      </left>
      <right/>
      <top/>
      <bottom style="double">
        <color theme="0" tint="-0.249977111117893"/>
      </bottom>
      <diagonal/>
    </border>
    <border>
      <left style="medium">
        <color theme="0" tint="-0.24994659260841701"/>
      </left>
      <right/>
      <top style="double">
        <color theme="0" tint="-0.249977111117893"/>
      </top>
      <bottom/>
      <diagonal/>
    </border>
    <border>
      <left style="medium">
        <color theme="0" tint="-0.24994659260841701"/>
      </left>
      <right/>
      <top/>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right/>
      <top style="thin">
        <color theme="0" tint="-0.249977111117893"/>
      </top>
      <bottom style="thin">
        <color theme="0" tint="-0.249977111117893"/>
      </bottom>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medium">
        <color theme="0" tint="-0.24994659260841701"/>
      </bottom>
      <diagonal/>
    </border>
    <border>
      <left style="thin">
        <color theme="0" tint="-0.249977111117893"/>
      </left>
      <right/>
      <top/>
      <bottom style="medium">
        <color theme="0" tint="-0.249977111117893"/>
      </bottom>
      <diagonal/>
    </border>
    <border>
      <left style="thin">
        <color theme="0" tint="-0.249977111117893"/>
      </left>
      <right/>
      <top/>
      <bottom/>
      <diagonal/>
    </border>
    <border>
      <left/>
      <right style="thin">
        <color theme="0" tint="-0.249977111117893"/>
      </right>
      <top/>
      <bottom/>
      <diagonal/>
    </border>
    <border>
      <left style="medium">
        <color theme="0" tint="-0.249977111117893"/>
      </left>
      <right style="thin">
        <color theme="0" tint="-0.249977111117893"/>
      </right>
      <top/>
      <bottom/>
      <diagonal/>
    </border>
    <border>
      <left style="medium">
        <color theme="0" tint="-0.249977111117893"/>
      </left>
      <right style="thin">
        <color theme="0" tint="-0.249977111117893"/>
      </right>
      <top/>
      <bottom style="thin">
        <color indexed="64"/>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4659260841701"/>
      </right>
      <top/>
      <bottom/>
      <diagonal/>
    </border>
    <border>
      <left style="thin">
        <color theme="0" tint="-0.249977111117893"/>
      </left>
      <right style="medium">
        <color theme="0" tint="-0.24994659260841701"/>
      </right>
      <top style="thin">
        <color theme="0" tint="-0.249977111117893"/>
      </top>
      <bottom style="thin">
        <color theme="0" tint="-0.249977111117893"/>
      </bottom>
      <diagonal/>
    </border>
    <border>
      <left/>
      <right style="medium">
        <color theme="0" tint="-0.24994659260841701"/>
      </right>
      <top style="thin">
        <color theme="0" tint="-0.249977111117893"/>
      </top>
      <bottom style="double">
        <color theme="0" tint="-0.249977111117893"/>
      </bottom>
      <diagonal/>
    </border>
    <border>
      <left/>
      <right style="medium">
        <color theme="0" tint="-0.24994659260841701"/>
      </right>
      <top style="thin">
        <color indexed="64"/>
      </top>
      <bottom style="double">
        <color indexed="64"/>
      </bottom>
      <diagonal/>
    </border>
    <border>
      <left/>
      <right style="medium">
        <color theme="0" tint="-0.24994659260841701"/>
      </right>
      <top/>
      <bottom style="thin">
        <color theme="0" tint="-0.249977111117893"/>
      </bottom>
      <diagonal/>
    </border>
    <border>
      <left style="medium">
        <color theme="0" tint="-0.24994659260841701"/>
      </left>
      <right style="medium">
        <color theme="0" tint="-0.24994659260841701"/>
      </right>
      <top/>
      <bottom style="double">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2">
    <xf numFmtId="172" fontId="0" fillId="0" borderId="0">
      <alignment vertical="top"/>
    </xf>
    <xf numFmtId="4" fontId="10" fillId="2" borderId="0" applyFont="0" applyFill="0" applyBorder="0" applyAlignment="0" applyProtection="0"/>
    <xf numFmtId="3" fontId="10" fillId="2" borderId="0" applyFont="0" applyFill="0" applyBorder="0" applyAlignment="0" applyProtection="0"/>
    <xf numFmtId="165" fontId="10" fillId="2" borderId="0" applyFont="0" applyFill="0" applyBorder="0" applyAlignment="0" applyProtection="0"/>
    <xf numFmtId="164" fontId="10" fillId="2" borderId="0" applyFont="0" applyFill="0" applyBorder="0" applyAlignment="0" applyProtection="0"/>
    <xf numFmtId="172" fontId="10" fillId="2" borderId="0" applyFont="0" applyFill="0" applyBorder="0" applyAlignment="0" applyProtection="0"/>
    <xf numFmtId="2" fontId="10" fillId="2" borderId="0" applyFont="0" applyFill="0" applyBorder="0" applyAlignment="0" applyProtection="0"/>
    <xf numFmtId="172" fontId="5" fillId="2" borderId="0" applyFont="0" applyFill="0" applyBorder="0" applyAlignment="0" applyProtection="0"/>
    <xf numFmtId="172" fontId="6" fillId="2" borderId="0" applyFont="0" applyFill="0" applyBorder="0" applyAlignment="0" applyProtection="0"/>
    <xf numFmtId="10" fontId="10" fillId="2" borderId="0" applyFont="0" applyFill="0" applyBorder="0" applyAlignment="0" applyProtection="0"/>
    <xf numFmtId="172" fontId="10" fillId="2" borderId="0" applyFont="0" applyFill="0" applyBorder="0" applyAlignment="0" applyProtection="0"/>
    <xf numFmtId="172" fontId="10" fillId="0" borderId="0">
      <alignment vertical="top"/>
    </xf>
    <xf numFmtId="172" fontId="43" fillId="7" borderId="20">
      <alignment horizontal="center" vertical="top"/>
    </xf>
    <xf numFmtId="172" fontId="61" fillId="17" borderId="56">
      <alignment horizontal="center" vertical="top"/>
    </xf>
    <xf numFmtId="172" fontId="10" fillId="0" borderId="0">
      <alignment vertical="top"/>
    </xf>
    <xf numFmtId="172" fontId="10" fillId="2" borderId="0" applyFont="0" applyFill="0" applyBorder="0" applyAlignment="0" applyProtection="0"/>
    <xf numFmtId="172" fontId="5" fillId="2" borderId="0" applyFont="0" applyFill="0" applyBorder="0" applyAlignment="0" applyProtection="0"/>
    <xf numFmtId="172" fontId="6" fillId="2" borderId="0" applyFont="0" applyFill="0" applyBorder="0" applyAlignment="0" applyProtection="0"/>
    <xf numFmtId="172" fontId="10" fillId="2" borderId="0" applyFont="0" applyFill="0" applyBorder="0" applyAlignment="0" applyProtection="0"/>
    <xf numFmtId="172" fontId="10" fillId="0" borderId="0">
      <alignment vertical="top"/>
    </xf>
    <xf numFmtId="172" fontId="43" fillId="7" borderId="20">
      <alignment horizontal="center" vertical="top"/>
    </xf>
    <xf numFmtId="0" fontId="68" fillId="0" borderId="0"/>
    <xf numFmtId="167" fontId="68" fillId="0" borderId="0" applyFont="0" applyFill="0" applyBorder="0" applyAlignment="0" applyProtection="0"/>
    <xf numFmtId="0" fontId="68" fillId="0" borderId="0">
      <alignment vertical="top"/>
    </xf>
    <xf numFmtId="4" fontId="68" fillId="0" borderId="0" applyFont="0" applyFill="0" applyBorder="0" applyAlignment="0" applyProtection="0"/>
    <xf numFmtId="3" fontId="68" fillId="0" borderId="0" applyFont="0" applyFill="0" applyBorder="0" applyAlignment="0" applyProtection="0"/>
    <xf numFmtId="165" fontId="68" fillId="0" borderId="0" applyFont="0" applyFill="0" applyBorder="0" applyAlignment="0" applyProtection="0"/>
    <xf numFmtId="164" fontId="68" fillId="0" borderId="0" applyFont="0" applyFill="0" applyBorder="0" applyAlignment="0" applyProtection="0"/>
    <xf numFmtId="14" fontId="68" fillId="0" borderId="0" applyFont="0" applyFill="0" applyBorder="0" applyAlignment="0" applyProtection="0"/>
    <xf numFmtId="2" fontId="68" fillId="0" borderId="0" applyFont="0" applyFill="0" applyBorder="0" applyAlignment="0" applyProtection="0"/>
    <xf numFmtId="0" fontId="73" fillId="0" borderId="0" applyFont="0" applyFill="0" applyBorder="0" applyAlignment="0" applyProtection="0"/>
    <xf numFmtId="0" fontId="74" fillId="0" borderId="0" applyFont="0" applyFill="0" applyBorder="0" applyAlignment="0" applyProtection="0"/>
    <xf numFmtId="0"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alignment vertical="top"/>
    </xf>
    <xf numFmtId="9" fontId="68" fillId="0" borderId="0" applyFont="0" applyFill="0" applyBorder="0" applyAlignment="0" applyProtection="0"/>
    <xf numFmtId="0" fontId="4" fillId="0" borderId="0"/>
    <xf numFmtId="165" fontId="10" fillId="2" borderId="0" applyFont="0" applyFill="0" applyBorder="0" applyAlignment="0" applyProtection="0"/>
    <xf numFmtId="10" fontId="10" fillId="2" borderId="0" applyFont="0" applyFill="0" applyBorder="0" applyAlignment="0" applyProtection="0"/>
    <xf numFmtId="0" fontId="3" fillId="0" borderId="0"/>
    <xf numFmtId="172" fontId="10" fillId="0" borderId="0">
      <alignment vertical="top"/>
    </xf>
    <xf numFmtId="4" fontId="10" fillId="2" borderId="0" applyFont="0" applyFill="0" applyBorder="0" applyAlignment="0" applyProtection="0"/>
    <xf numFmtId="172" fontId="5" fillId="2" borderId="0" applyFont="0" applyFill="0" applyBorder="0" applyAlignment="0" applyProtection="0"/>
    <xf numFmtId="172" fontId="6" fillId="2" borderId="0" applyFont="0" applyFill="0" applyBorder="0" applyAlignment="0" applyProtection="0"/>
    <xf numFmtId="172" fontId="10" fillId="2" borderId="0" applyFont="0" applyFill="0" applyBorder="0" applyAlignment="0" applyProtection="0"/>
    <xf numFmtId="0" fontId="3" fillId="0" borderId="0"/>
    <xf numFmtId="0" fontId="68" fillId="0" borderId="0">
      <alignment vertical="top"/>
    </xf>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cellStyleXfs>
  <cellXfs count="912">
    <xf numFmtId="172" fontId="0" fillId="2" borderId="0" xfId="0" applyFill="1" applyAlignment="1"/>
    <xf numFmtId="172" fontId="7" fillId="2" borderId="0" xfId="0" applyFont="1" applyFill="1" applyAlignment="1"/>
    <xf numFmtId="172" fontId="8" fillId="2" borderId="0" xfId="0" applyFont="1" applyFill="1" applyAlignment="1">
      <alignment horizontal="right"/>
    </xf>
    <xf numFmtId="172" fontId="9" fillId="2" borderId="0" xfId="0" applyFont="1" applyFill="1" applyAlignment="1"/>
    <xf numFmtId="2" fontId="8" fillId="2" borderId="0" xfId="0" applyNumberFormat="1" applyFont="1" applyFill="1" applyAlignment="1">
      <alignment horizontal="left"/>
    </xf>
    <xf numFmtId="2" fontId="9" fillId="2" borderId="0" xfId="0" applyNumberFormat="1" applyFont="1" applyFill="1" applyAlignment="1">
      <alignment horizontal="left"/>
    </xf>
    <xf numFmtId="172" fontId="8" fillId="2" borderId="0" xfId="0" applyFont="1" applyFill="1" applyAlignment="1"/>
    <xf numFmtId="4" fontId="8" fillId="2" borderId="0" xfId="1" applyFont="1"/>
    <xf numFmtId="4" fontId="8" fillId="2" borderId="0" xfId="0" applyNumberFormat="1" applyFont="1" applyFill="1" applyAlignment="1">
      <alignment horizontal="right"/>
    </xf>
    <xf numFmtId="3" fontId="8" fillId="2" borderId="0" xfId="2" applyFont="1" applyAlignment="1">
      <alignment horizontal="right"/>
    </xf>
    <xf numFmtId="4" fontId="7" fillId="2" borderId="0" xfId="1" applyFont="1" applyAlignment="1">
      <alignment horizontal="right"/>
    </xf>
    <xf numFmtId="172" fontId="7" fillId="2" borderId="0" xfId="1" applyNumberFormat="1" applyFont="1" applyFill="1" applyAlignment="1">
      <alignment horizontal="right"/>
    </xf>
    <xf numFmtId="40" fontId="8" fillId="2" borderId="0" xfId="0" applyNumberFormat="1" applyFont="1" applyFill="1" applyAlignment="1"/>
    <xf numFmtId="3" fontId="8" fillId="2" borderId="0" xfId="1" applyNumberFormat="1" applyFont="1" applyFill="1" applyAlignment="1"/>
    <xf numFmtId="3" fontId="8" fillId="2" borderId="0" xfId="1" applyNumberFormat="1" applyFont="1" applyFill="1" applyAlignment="1">
      <alignment horizontal="left"/>
    </xf>
    <xf numFmtId="172" fontId="7" fillId="2" borderId="0" xfId="0" applyFont="1" applyFill="1" applyAlignment="1">
      <alignment horizontal="right"/>
    </xf>
    <xf numFmtId="172" fontId="11" fillId="2" borderId="0" xfId="0" applyFont="1" applyFill="1" applyAlignment="1"/>
    <xf numFmtId="172" fontId="11" fillId="2" borderId="0" xfId="0" applyFont="1" applyFill="1" applyBorder="1" applyAlignment="1"/>
    <xf numFmtId="172" fontId="12" fillId="2" borderId="0" xfId="0" applyFont="1" applyFill="1" applyAlignment="1"/>
    <xf numFmtId="4" fontId="11" fillId="3" borderId="0" xfId="1" applyFont="1" applyFill="1" applyBorder="1" applyAlignment="1"/>
    <xf numFmtId="172" fontId="24" fillId="2" borderId="0" xfId="0" applyFont="1" applyFill="1" applyAlignment="1"/>
    <xf numFmtId="4" fontId="11" fillId="2" borderId="0" xfId="1" applyFont="1" applyAlignment="1">
      <alignment horizontal="right"/>
    </xf>
    <xf numFmtId="4" fontId="11" fillId="2" borderId="0" xfId="1" applyFont="1" applyFill="1" applyAlignment="1">
      <alignment horizontal="right"/>
    </xf>
    <xf numFmtId="165" fontId="21" fillId="2" borderId="0" xfId="3" applyFont="1" applyFill="1" applyBorder="1" applyAlignment="1"/>
    <xf numFmtId="165" fontId="18" fillId="2" borderId="2" xfId="3" applyFont="1" applyFill="1" applyBorder="1" applyAlignment="1"/>
    <xf numFmtId="172" fontId="11" fillId="2" borderId="0" xfId="1" applyNumberFormat="1" applyFont="1" applyFill="1" applyAlignment="1">
      <alignment horizontal="right"/>
    </xf>
    <xf numFmtId="4" fontId="12" fillId="2" borderId="0" xfId="0" applyNumberFormat="1" applyFont="1" applyFill="1" applyAlignment="1"/>
    <xf numFmtId="165" fontId="12" fillId="2" borderId="0" xfId="3" applyFont="1" applyFill="1" applyAlignment="1"/>
    <xf numFmtId="2" fontId="20" fillId="2" borderId="0" xfId="0" applyNumberFormat="1" applyFont="1" applyFill="1" applyAlignment="1"/>
    <xf numFmtId="165" fontId="20" fillId="2" borderId="0" xfId="3" applyFont="1" applyFill="1" applyAlignment="1"/>
    <xf numFmtId="2" fontId="12" fillId="2" borderId="0" xfId="0" applyNumberFormat="1" applyFont="1" applyFill="1" applyAlignment="1"/>
    <xf numFmtId="172" fontId="20" fillId="2" borderId="0" xfId="0" applyFont="1" applyFill="1" applyAlignment="1"/>
    <xf numFmtId="4" fontId="20" fillId="2" borderId="0" xfId="0" applyNumberFormat="1" applyFont="1" applyFill="1" applyBorder="1" applyAlignment="1"/>
    <xf numFmtId="2" fontId="12" fillId="2" borderId="0" xfId="0" applyNumberFormat="1" applyFont="1" applyFill="1" applyAlignment="1">
      <alignment horizontal="centerContinuous"/>
    </xf>
    <xf numFmtId="172" fontId="12" fillId="2" borderId="0" xfId="0" applyFont="1" applyFill="1" applyAlignment="1">
      <alignment horizontal="centerContinuous"/>
    </xf>
    <xf numFmtId="3" fontId="12" fillId="2" borderId="0" xfId="2" applyFont="1" applyAlignment="1">
      <alignment horizontal="centerContinuous"/>
    </xf>
    <xf numFmtId="2" fontId="13" fillId="2" borderId="0" xfId="0" applyNumberFormat="1" applyFont="1" applyFill="1" applyAlignment="1">
      <alignment horizontal="centerContinuous"/>
    </xf>
    <xf numFmtId="172" fontId="14" fillId="2" borderId="0" xfId="0" applyFont="1" applyFill="1" applyAlignment="1">
      <alignment horizontal="centerContinuous"/>
    </xf>
    <xf numFmtId="172" fontId="12" fillId="2" borderId="0" xfId="0" applyFont="1" applyFill="1" applyAlignment="1">
      <alignment horizontal="right"/>
    </xf>
    <xf numFmtId="172" fontId="13" fillId="2" borderId="0" xfId="0" applyFont="1" applyFill="1" applyAlignment="1">
      <alignment horizontal="centerContinuous"/>
    </xf>
    <xf numFmtId="3" fontId="12" fillId="2" borderId="0" xfId="2" applyFont="1" applyAlignment="1">
      <alignment horizontal="right"/>
    </xf>
    <xf numFmtId="172" fontId="12" fillId="2" borderId="0" xfId="0" applyFont="1" applyFill="1" applyBorder="1" applyAlignment="1">
      <alignment horizontal="right"/>
    </xf>
    <xf numFmtId="3" fontId="12" fillId="2" borderId="0" xfId="0" applyNumberFormat="1" applyFont="1" applyFill="1" applyAlignment="1"/>
    <xf numFmtId="3" fontId="13" fillId="2" borderId="0" xfId="0" applyNumberFormat="1" applyFont="1" applyFill="1" applyAlignment="1"/>
    <xf numFmtId="3" fontId="12" fillId="2" borderId="0" xfId="1" applyNumberFormat="1" applyFont="1" applyFill="1" applyAlignment="1">
      <alignment horizontal="right"/>
    </xf>
    <xf numFmtId="3" fontId="12" fillId="2" borderId="0" xfId="1" applyNumberFormat="1" applyFont="1" applyFill="1" applyAlignment="1">
      <alignment horizontal="left"/>
    </xf>
    <xf numFmtId="3" fontId="12" fillId="3" borderId="0" xfId="1" applyNumberFormat="1" applyFont="1" applyFill="1" applyBorder="1" applyAlignment="1">
      <alignment horizontal="centerContinuous"/>
    </xf>
    <xf numFmtId="3" fontId="12" fillId="3" borderId="0" xfId="1" applyNumberFormat="1" applyFont="1" applyFill="1" applyBorder="1" applyAlignment="1">
      <alignment horizontal="left"/>
    </xf>
    <xf numFmtId="172" fontId="12" fillId="3" borderId="0" xfId="0" applyFont="1" applyFill="1" applyBorder="1" applyAlignment="1">
      <alignment horizontal="centerContinuous"/>
    </xf>
    <xf numFmtId="3" fontId="12" fillId="3" borderId="0" xfId="1" applyNumberFormat="1" applyFont="1" applyFill="1" applyBorder="1" applyAlignment="1">
      <alignment horizontal="right"/>
    </xf>
    <xf numFmtId="2" fontId="12" fillId="2" borderId="0" xfId="0" applyNumberFormat="1" applyFont="1" applyFill="1" applyAlignment="1">
      <alignment horizontal="left"/>
    </xf>
    <xf numFmtId="4" fontId="12" fillId="2" borderId="0" xfId="0" applyNumberFormat="1" applyFont="1" applyFill="1" applyAlignment="1">
      <alignment horizontal="right"/>
    </xf>
    <xf numFmtId="3" fontId="12" fillId="2" borderId="0" xfId="1" applyNumberFormat="1" applyFont="1" applyFill="1" applyAlignment="1"/>
    <xf numFmtId="3" fontId="12" fillId="2" borderId="0" xfId="1" applyNumberFormat="1" applyFont="1" applyFill="1" applyAlignment="1">
      <alignment horizontal="centerContinuous"/>
    </xf>
    <xf numFmtId="3" fontId="15" fillId="2" borderId="0" xfId="1" applyNumberFormat="1" applyFont="1" applyFill="1" applyAlignment="1">
      <alignment horizontal="left"/>
    </xf>
    <xf numFmtId="3" fontId="14" fillId="2" borderId="0" xfId="1" applyNumberFormat="1" applyFont="1" applyFill="1" applyAlignment="1">
      <alignment horizontal="left"/>
    </xf>
    <xf numFmtId="4" fontId="20" fillId="3" borderId="0" xfId="1" applyFont="1" applyFill="1" applyBorder="1" applyAlignment="1">
      <alignment horizontal="right"/>
    </xf>
    <xf numFmtId="3" fontId="13" fillId="3" borderId="0" xfId="0" quotePrefix="1" applyNumberFormat="1" applyFont="1" applyFill="1" applyBorder="1" applyAlignment="1">
      <alignment horizontal="center"/>
    </xf>
    <xf numFmtId="3" fontId="13" fillId="3" borderId="0" xfId="0" applyNumberFormat="1" applyFont="1" applyFill="1" applyBorder="1" applyAlignment="1">
      <alignment horizontal="center"/>
    </xf>
    <xf numFmtId="3" fontId="12" fillId="3" borderId="0" xfId="0" applyNumberFormat="1" applyFont="1" applyFill="1" applyBorder="1" applyAlignment="1">
      <alignment horizontal="right"/>
    </xf>
    <xf numFmtId="4" fontId="12" fillId="3" borderId="0" xfId="1" applyFont="1" applyFill="1" applyBorder="1" applyAlignment="1">
      <alignment horizontal="right"/>
    </xf>
    <xf numFmtId="4" fontId="17" fillId="3" borderId="0" xfId="1" applyFont="1" applyFill="1" applyBorder="1" applyAlignment="1">
      <alignment horizontal="right"/>
    </xf>
    <xf numFmtId="172" fontId="12" fillId="2" borderId="0" xfId="0" applyFont="1" applyFill="1" applyBorder="1" applyAlignment="1"/>
    <xf numFmtId="172" fontId="11" fillId="0" borderId="0" xfId="0" applyFont="1" applyAlignment="1">
      <alignment horizontal="left"/>
    </xf>
    <xf numFmtId="172" fontId="11" fillId="0" borderId="0" xfId="0" applyFont="1" applyAlignment="1"/>
    <xf numFmtId="172" fontId="14" fillId="0" borderId="0" xfId="0" applyFont="1" applyAlignment="1"/>
    <xf numFmtId="172" fontId="11" fillId="0" borderId="0" xfId="0" applyFont="1" applyAlignment="1">
      <alignment vertical="center"/>
    </xf>
    <xf numFmtId="172" fontId="18" fillId="2" borderId="0" xfId="0" applyFont="1" applyFill="1" applyAlignment="1">
      <alignment horizontal="left"/>
    </xf>
    <xf numFmtId="172" fontId="21" fillId="2" borderId="0" xfId="0" applyFont="1" applyFill="1" applyAlignment="1"/>
    <xf numFmtId="4" fontId="21" fillId="2" borderId="0" xfId="0" applyNumberFormat="1" applyFont="1" applyFill="1" applyAlignment="1"/>
    <xf numFmtId="171" fontId="11" fillId="2" borderId="0" xfId="0" applyNumberFormat="1" applyFont="1" applyFill="1" applyAlignment="1"/>
    <xf numFmtId="4" fontId="11" fillId="2" borderId="0" xfId="0" applyNumberFormat="1" applyFont="1" applyFill="1" applyAlignment="1"/>
    <xf numFmtId="4" fontId="11" fillId="2" borderId="0" xfId="1" applyFont="1" applyFill="1" applyAlignment="1"/>
    <xf numFmtId="171" fontId="15" fillId="2" borderId="0" xfId="0" applyNumberFormat="1" applyFont="1" applyFill="1" applyAlignment="1"/>
    <xf numFmtId="165" fontId="15" fillId="2" borderId="2" xfId="3" applyFont="1" applyFill="1" applyBorder="1" applyAlignment="1"/>
    <xf numFmtId="172" fontId="18" fillId="2" borderId="0" xfId="0" applyNumberFormat="1" applyFont="1" applyFill="1" applyAlignment="1">
      <alignment horizontal="right"/>
    </xf>
    <xf numFmtId="171" fontId="18" fillId="2" borderId="0" xfId="0" applyNumberFormat="1" applyFont="1" applyFill="1" applyAlignment="1"/>
    <xf numFmtId="165" fontId="21" fillId="2" borderId="0" xfId="3" applyFont="1" applyFill="1" applyAlignment="1"/>
    <xf numFmtId="2" fontId="26" fillId="2" borderId="0" xfId="0" applyNumberFormat="1" applyFont="1" applyFill="1" applyAlignment="1"/>
    <xf numFmtId="165" fontId="11" fillId="2" borderId="0" xfId="3" applyFont="1" applyFill="1" applyAlignment="1"/>
    <xf numFmtId="165" fontId="11" fillId="2" borderId="0" xfId="0" applyNumberFormat="1" applyFont="1" applyFill="1" applyAlignment="1"/>
    <xf numFmtId="2" fontId="26" fillId="2" borderId="0" xfId="0" applyNumberFormat="1" applyFont="1" applyFill="1" applyBorder="1" applyAlignment="1"/>
    <xf numFmtId="165" fontId="11" fillId="2" borderId="1" xfId="0" applyNumberFormat="1" applyFont="1" applyFill="1" applyBorder="1" applyAlignment="1"/>
    <xf numFmtId="165" fontId="18" fillId="2" borderId="0" xfId="0" applyNumberFormat="1" applyFont="1" applyFill="1" applyBorder="1" applyAlignment="1"/>
    <xf numFmtId="3" fontId="15" fillId="2" borderId="0" xfId="1" applyNumberFormat="1" applyFont="1" applyFill="1" applyAlignment="1">
      <alignment horizontal="centerContinuous"/>
    </xf>
    <xf numFmtId="4" fontId="13" fillId="2" borderId="0" xfId="0" applyNumberFormat="1" applyFont="1" applyFill="1" applyAlignment="1">
      <alignment horizontal="centerContinuous"/>
    </xf>
    <xf numFmtId="40" fontId="12" fillId="2" borderId="0" xfId="0" applyNumberFormat="1" applyFont="1" applyFill="1" applyAlignment="1"/>
    <xf numFmtId="4" fontId="12" fillId="2" borderId="0" xfId="1" applyFont="1"/>
    <xf numFmtId="4" fontId="11" fillId="2" borderId="0" xfId="0" applyNumberFormat="1" applyFont="1" applyFill="1" applyBorder="1" applyAlignment="1"/>
    <xf numFmtId="3" fontId="12" fillId="2" borderId="0" xfId="1" applyNumberFormat="1" applyFont="1" applyAlignment="1">
      <alignment horizontal="left"/>
    </xf>
    <xf numFmtId="3" fontId="12" fillId="2" borderId="0" xfId="2" applyFont="1"/>
    <xf numFmtId="9" fontId="12" fillId="2" borderId="0" xfId="2" applyNumberFormat="1" applyFont="1" applyAlignment="1">
      <alignment horizontal="left"/>
    </xf>
    <xf numFmtId="172" fontId="27" fillId="2" borderId="0" xfId="0" applyFont="1" applyFill="1" applyAlignment="1"/>
    <xf numFmtId="172" fontId="28" fillId="2" borderId="0" xfId="0" applyFont="1" applyFill="1" applyAlignment="1"/>
    <xf numFmtId="172" fontId="18" fillId="2" borderId="0" xfId="0" applyNumberFormat="1" applyFont="1" applyFill="1" applyAlignment="1"/>
    <xf numFmtId="172" fontId="30" fillId="5" borderId="0" xfId="0" applyFont="1" applyFill="1" applyBorder="1" applyAlignment="1"/>
    <xf numFmtId="172" fontId="32" fillId="5" borderId="0" xfId="0" applyFont="1" applyFill="1" applyBorder="1" applyAlignment="1">
      <alignment horizontal="center"/>
    </xf>
    <xf numFmtId="172" fontId="34" fillId="5" borderId="0" xfId="0" applyFont="1" applyFill="1" applyBorder="1" applyAlignment="1"/>
    <xf numFmtId="39" fontId="30" fillId="5" borderId="0" xfId="0" applyNumberFormat="1" applyFont="1" applyFill="1" applyBorder="1" applyAlignment="1">
      <alignment horizontal="right"/>
    </xf>
    <xf numFmtId="172" fontId="35" fillId="5" borderId="0" xfId="0" applyFont="1" applyFill="1" applyBorder="1" applyAlignment="1"/>
    <xf numFmtId="39" fontId="36" fillId="5" borderId="0" xfId="0" applyNumberFormat="1" applyFont="1" applyFill="1" applyBorder="1" applyAlignment="1">
      <alignment horizontal="right"/>
    </xf>
    <xf numFmtId="171" fontId="37" fillId="5" borderId="0" xfId="1" applyNumberFormat="1" applyFont="1" applyFill="1" applyBorder="1" applyAlignment="1"/>
    <xf numFmtId="39" fontId="32" fillId="5" borderId="0" xfId="0" applyNumberFormat="1" applyFont="1" applyFill="1" applyBorder="1" applyAlignment="1">
      <alignment horizontal="right"/>
    </xf>
    <xf numFmtId="3" fontId="36" fillId="5" borderId="0" xfId="1" applyNumberFormat="1" applyFont="1" applyFill="1" applyBorder="1" applyAlignment="1">
      <alignment horizontal="left"/>
    </xf>
    <xf numFmtId="172" fontId="38" fillId="5" borderId="0" xfId="0" applyFont="1" applyFill="1" applyBorder="1" applyAlignment="1"/>
    <xf numFmtId="39" fontId="38" fillId="5" borderId="0" xfId="0" applyNumberFormat="1" applyFont="1" applyFill="1" applyBorder="1" applyAlignment="1">
      <alignment horizontal="right"/>
    </xf>
    <xf numFmtId="172" fontId="39" fillId="5" borderId="0" xfId="0" applyFont="1" applyFill="1" applyBorder="1" applyAlignment="1"/>
    <xf numFmtId="172" fontId="36" fillId="5" borderId="0" xfId="0" applyFont="1" applyFill="1" applyBorder="1" applyAlignment="1"/>
    <xf numFmtId="39" fontId="40" fillId="5" borderId="0" xfId="0" applyNumberFormat="1" applyFont="1" applyFill="1" applyBorder="1" applyAlignment="1">
      <alignment horizontal="right"/>
    </xf>
    <xf numFmtId="172" fontId="40" fillId="5" borderId="0" xfId="0" applyFont="1" applyFill="1" applyBorder="1" applyAlignment="1"/>
    <xf numFmtId="172" fontId="37" fillId="5" borderId="0" xfId="0" applyFont="1" applyFill="1" applyBorder="1" applyAlignment="1"/>
    <xf numFmtId="3" fontId="30" fillId="5" borderId="0" xfId="1" applyNumberFormat="1" applyFont="1" applyFill="1" applyBorder="1" applyAlignment="1">
      <alignment horizontal="left"/>
    </xf>
    <xf numFmtId="3" fontId="41" fillId="5" borderId="0" xfId="1" applyNumberFormat="1" applyFont="1" applyFill="1" applyBorder="1" applyAlignment="1">
      <alignment horizontal="left"/>
    </xf>
    <xf numFmtId="171" fontId="40" fillId="5" borderId="0" xfId="1" applyNumberFormat="1" applyFont="1" applyFill="1" applyBorder="1" applyAlignment="1">
      <alignment horizontal="left"/>
    </xf>
    <xf numFmtId="3" fontId="37" fillId="5" borderId="0" xfId="1" applyNumberFormat="1" applyFont="1" applyFill="1" applyBorder="1" applyAlignment="1">
      <alignment horizontal="left"/>
    </xf>
    <xf numFmtId="173" fontId="42" fillId="5" borderId="14" xfId="0" applyNumberFormat="1" applyFont="1" applyFill="1" applyBorder="1" applyAlignment="1">
      <alignment horizontal="center" vertical="center"/>
    </xf>
    <xf numFmtId="174" fontId="42" fillId="5" borderId="14" xfId="0" applyNumberFormat="1" applyFont="1" applyFill="1" applyBorder="1" applyAlignment="1">
      <alignment horizontal="center" vertical="center"/>
    </xf>
    <xf numFmtId="1" fontId="11" fillId="2" borderId="0" xfId="11" applyNumberFormat="1" applyFont="1" applyFill="1" applyAlignment="1" applyProtection="1">
      <protection locked="0"/>
    </xf>
    <xf numFmtId="2" fontId="11" fillId="2" borderId="0" xfId="11" applyNumberFormat="1" applyFont="1" applyFill="1" applyAlignment="1" applyProtection="1">
      <protection locked="0"/>
    </xf>
    <xf numFmtId="172" fontId="11" fillId="2" borderId="0" xfId="11" applyFont="1" applyFill="1" applyAlignment="1" applyProtection="1">
      <protection locked="0"/>
    </xf>
    <xf numFmtId="5" fontId="11" fillId="2" borderId="0" xfId="11" applyNumberFormat="1" applyFont="1" applyFill="1" applyAlignment="1" applyProtection="1">
      <alignment horizontal="left"/>
      <protection locked="0"/>
    </xf>
    <xf numFmtId="172" fontId="12" fillId="2" borderId="0" xfId="11" applyFont="1" applyFill="1" applyAlignment="1" applyProtection="1">
      <protection locked="0"/>
    </xf>
    <xf numFmtId="172" fontId="13" fillId="2" borderId="0" xfId="11" applyFont="1" applyFill="1" applyAlignment="1" applyProtection="1">
      <alignment horizontal="center"/>
      <protection locked="0"/>
    </xf>
    <xf numFmtId="172" fontId="11" fillId="2" borderId="0" xfId="11" applyFont="1" applyFill="1" applyAlignment="1"/>
    <xf numFmtId="172" fontId="7" fillId="2" borderId="0" xfId="11" applyFont="1" applyFill="1" applyAlignment="1"/>
    <xf numFmtId="1" fontId="11" fillId="2" borderId="0" xfId="11" applyNumberFormat="1" applyFont="1" applyFill="1" applyAlignment="1" applyProtection="1">
      <alignment vertical="top"/>
      <protection locked="0"/>
    </xf>
    <xf numFmtId="2" fontId="11" fillId="2" borderId="0" xfId="11" applyNumberFormat="1" applyFont="1" applyFill="1" applyAlignment="1" applyProtection="1">
      <alignment vertical="top"/>
      <protection locked="0"/>
    </xf>
    <xf numFmtId="172" fontId="11" fillId="2" borderId="0" xfId="11" applyFont="1" applyFill="1" applyAlignment="1" applyProtection="1">
      <alignment vertical="top"/>
      <protection locked="0"/>
    </xf>
    <xf numFmtId="5" fontId="11" fillId="2" borderId="0" xfId="11" applyNumberFormat="1" applyFont="1" applyFill="1" applyAlignment="1" applyProtection="1">
      <alignment horizontal="left" vertical="top"/>
      <protection locked="0"/>
    </xf>
    <xf numFmtId="172" fontId="12" fillId="2" borderId="0" xfId="11" applyFont="1" applyFill="1" applyAlignment="1" applyProtection="1">
      <alignment vertical="top"/>
      <protection locked="0"/>
    </xf>
    <xf numFmtId="172" fontId="13" fillId="2" borderId="0" xfId="11" applyFont="1" applyFill="1" applyAlignment="1" applyProtection="1">
      <alignment horizontal="center" vertical="top"/>
      <protection locked="0"/>
    </xf>
    <xf numFmtId="172" fontId="11" fillId="2" borderId="0" xfId="11" applyFont="1" applyFill="1" applyAlignment="1">
      <alignment vertical="top"/>
    </xf>
    <xf numFmtId="172" fontId="44" fillId="0" borderId="0" xfId="11" applyFont="1" applyAlignment="1">
      <alignment vertical="top"/>
    </xf>
    <xf numFmtId="9" fontId="44" fillId="0" borderId="0" xfId="11" applyNumberFormat="1" applyFont="1" applyAlignment="1">
      <alignment vertical="top"/>
    </xf>
    <xf numFmtId="172" fontId="7" fillId="2" borderId="0" xfId="11" applyFont="1" applyFill="1" applyAlignment="1">
      <alignment vertical="top"/>
    </xf>
    <xf numFmtId="172" fontId="14" fillId="2" borderId="0" xfId="11" applyFont="1" applyFill="1" applyAlignment="1" applyProtection="1">
      <alignment wrapText="1"/>
      <protection locked="0"/>
    </xf>
    <xf numFmtId="172" fontId="10" fillId="2" borderId="0" xfId="11" applyFill="1" applyAlignment="1"/>
    <xf numFmtId="172" fontId="14" fillId="2" borderId="0" xfId="11" applyFont="1" applyFill="1" applyAlignment="1" applyProtection="1">
      <alignment horizontal="left" wrapText="1"/>
      <protection locked="0"/>
    </xf>
    <xf numFmtId="172" fontId="44" fillId="0" borderId="0" xfId="11" applyFont="1" applyAlignment="1">
      <alignment vertical="center"/>
    </xf>
    <xf numFmtId="9" fontId="44" fillId="0" borderId="0" xfId="11" applyNumberFormat="1" applyFont="1" applyAlignment="1">
      <alignment vertical="center"/>
    </xf>
    <xf numFmtId="172" fontId="15" fillId="2" borderId="0" xfId="11" applyFont="1" applyFill="1" applyAlignment="1" applyProtection="1">
      <alignment wrapText="1"/>
      <protection locked="0"/>
    </xf>
    <xf numFmtId="173" fontId="42" fillId="5" borderId="14" xfId="11" applyNumberFormat="1" applyFont="1" applyFill="1" applyBorder="1" applyAlignment="1">
      <alignment horizontal="center" vertical="center"/>
    </xf>
    <xf numFmtId="172" fontId="15" fillId="2" borderId="0" xfId="11" applyFont="1" applyFill="1" applyAlignment="1" applyProtection="1">
      <alignment horizontal="left" vertical="top" wrapText="1"/>
      <protection locked="0"/>
    </xf>
    <xf numFmtId="172" fontId="11" fillId="2" borderId="0" xfId="11" applyFont="1" applyFill="1" applyAlignment="1">
      <alignment horizontal="left"/>
    </xf>
    <xf numFmtId="172" fontId="15" fillId="2" borderId="0" xfId="11" applyNumberFormat="1" applyFont="1" applyFill="1" applyAlignment="1" applyProtection="1">
      <alignment wrapText="1"/>
      <protection locked="0"/>
    </xf>
    <xf numFmtId="172" fontId="15" fillId="2" borderId="0" xfId="11" applyFont="1" applyFill="1" applyAlignment="1" applyProtection="1">
      <protection locked="0"/>
    </xf>
    <xf numFmtId="172" fontId="42" fillId="4" borderId="14" xfId="11" applyFont="1" applyFill="1" applyBorder="1" applyAlignment="1">
      <alignment horizontal="center" vertical="center"/>
    </xf>
    <xf numFmtId="172" fontId="44" fillId="0" borderId="0" xfId="11" applyFont="1" applyAlignment="1"/>
    <xf numFmtId="172" fontId="15" fillId="2" borderId="0" xfId="11" applyFont="1" applyFill="1" applyAlignment="1" applyProtection="1">
      <alignment horizontal="center"/>
      <protection locked="0"/>
    </xf>
    <xf numFmtId="164" fontId="7" fillId="2" borderId="0" xfId="11" applyNumberFormat="1" applyFont="1" applyFill="1" applyAlignment="1">
      <alignment horizontal="left"/>
    </xf>
    <xf numFmtId="175" fontId="44" fillId="0" borderId="0" xfId="11" applyNumberFormat="1" applyFont="1" applyAlignment="1"/>
    <xf numFmtId="4" fontId="44" fillId="0" borderId="0" xfId="11" applyNumberFormat="1" applyFont="1" applyAlignment="1"/>
    <xf numFmtId="1" fontId="11" fillId="0" borderId="0" xfId="11" applyNumberFormat="1" applyFont="1" applyFill="1" applyAlignment="1" applyProtection="1">
      <protection locked="0"/>
    </xf>
    <xf numFmtId="2" fontId="32" fillId="5" borderId="15" xfId="11" applyNumberFormat="1" applyFont="1" applyFill="1" applyBorder="1" applyAlignment="1" applyProtection="1">
      <alignment horizontal="center"/>
      <protection locked="0"/>
    </xf>
    <xf numFmtId="172" fontId="13" fillId="0" borderId="0" xfId="11" applyFont="1" applyFill="1" applyBorder="1" applyAlignment="1" applyProtection="1">
      <alignment horizontal="center"/>
      <protection locked="0"/>
    </xf>
    <xf numFmtId="172" fontId="12" fillId="0" borderId="0" xfId="11" applyFont="1" applyFill="1" applyBorder="1" applyAlignment="1" applyProtection="1">
      <alignment horizontal="left"/>
      <protection locked="0"/>
    </xf>
    <xf numFmtId="172" fontId="7" fillId="0" borderId="0" xfId="11" applyFont="1" applyFill="1" applyAlignment="1"/>
    <xf numFmtId="9" fontId="44" fillId="0" borderId="0" xfId="11" applyNumberFormat="1" applyFont="1" applyAlignment="1"/>
    <xf numFmtId="1" fontId="12" fillId="0" borderId="0" xfId="11" applyNumberFormat="1" applyFont="1" applyFill="1" applyAlignment="1" applyProtection="1">
      <protection locked="0"/>
    </xf>
    <xf numFmtId="172" fontId="11" fillId="5" borderId="16" xfId="11" applyFont="1" applyFill="1" applyBorder="1" applyAlignment="1" applyProtection="1">
      <alignment horizontal="left" vertical="center" readingOrder="1"/>
      <protection locked="0"/>
    </xf>
    <xf numFmtId="5" fontId="13" fillId="0" borderId="0" xfId="11" applyNumberFormat="1" applyFont="1" applyFill="1" applyBorder="1" applyAlignment="1" applyProtection="1">
      <alignment horizontal="center" vertical="center"/>
      <protection locked="0"/>
    </xf>
    <xf numFmtId="172" fontId="11" fillId="0" borderId="0" xfId="11" applyFont="1" applyFill="1" applyBorder="1" applyAlignment="1" applyProtection="1">
      <protection locked="0"/>
    </xf>
    <xf numFmtId="172" fontId="11" fillId="5" borderId="16" xfId="11" applyFont="1" applyFill="1" applyBorder="1" applyAlignment="1" applyProtection="1">
      <alignment horizontal="center" vertical="center" readingOrder="1"/>
      <protection locked="0"/>
    </xf>
    <xf numFmtId="172" fontId="42" fillId="5" borderId="17" xfId="11" applyFont="1" applyFill="1" applyBorder="1" applyAlignment="1">
      <alignment vertical="center"/>
    </xf>
    <xf numFmtId="4" fontId="17" fillId="5" borderId="18" xfId="1" applyFont="1" applyFill="1" applyBorder="1" applyAlignment="1" applyProtection="1">
      <alignment vertical="center" wrapText="1"/>
      <protection locked="0"/>
    </xf>
    <xf numFmtId="169" fontId="44" fillId="0" borderId="0" xfId="11" applyNumberFormat="1" applyFont="1" applyAlignment="1"/>
    <xf numFmtId="172" fontId="37" fillId="5" borderId="19" xfId="11" applyFont="1" applyFill="1" applyBorder="1" applyAlignment="1" applyProtection="1">
      <alignment horizontal="center" vertical="top" readingOrder="1"/>
    </xf>
    <xf numFmtId="2" fontId="11" fillId="0" borderId="0" xfId="11" applyNumberFormat="1" applyFont="1" applyFill="1" applyBorder="1" applyAlignment="1" applyProtection="1">
      <alignment horizontal="left" vertical="center"/>
      <protection locked="0"/>
    </xf>
    <xf numFmtId="172" fontId="7" fillId="0" borderId="0" xfId="11" applyFont="1" applyFill="1" applyBorder="1" applyAlignment="1"/>
    <xf numFmtId="164" fontId="7" fillId="0" borderId="0" xfId="11" applyNumberFormat="1" applyFont="1" applyFill="1" applyAlignment="1">
      <alignment horizontal="left"/>
    </xf>
    <xf numFmtId="4" fontId="17" fillId="0" borderId="11" xfId="1" applyFont="1" applyFill="1" applyBorder="1" applyAlignment="1" applyProtection="1">
      <alignment vertical="center" wrapText="1"/>
      <protection locked="0"/>
    </xf>
    <xf numFmtId="172" fontId="44" fillId="0" borderId="0" xfId="11" quotePrefix="1" applyFont="1" applyAlignment="1">
      <alignment vertical="center"/>
    </xf>
    <xf numFmtId="172" fontId="11" fillId="0" borderId="0" xfId="11" applyFont="1" applyFill="1" applyBorder="1" applyAlignment="1" applyProtection="1">
      <alignment horizontal="left" vertical="center" readingOrder="1"/>
      <protection locked="0"/>
    </xf>
    <xf numFmtId="172" fontId="43" fillId="7" borderId="4" xfId="12" applyFont="1" applyBorder="1" applyAlignment="1">
      <alignment horizontal="center" vertical="center" wrapText="1"/>
    </xf>
    <xf numFmtId="172" fontId="11" fillId="2" borderId="0" xfId="11" applyFont="1" applyFill="1" applyBorder="1" applyAlignment="1"/>
    <xf numFmtId="2" fontId="12" fillId="0" borderId="0" xfId="11" applyNumberFormat="1" applyFont="1" applyFill="1" applyAlignment="1" applyProtection="1">
      <protection locked="0"/>
    </xf>
    <xf numFmtId="172" fontId="12" fillId="0" borderId="0" xfId="11" applyFont="1" applyFill="1" applyAlignment="1" applyProtection="1">
      <protection locked="0"/>
    </xf>
    <xf numFmtId="172" fontId="13" fillId="3" borderId="0" xfId="11" applyFont="1" applyFill="1" applyBorder="1" applyAlignment="1"/>
    <xf numFmtId="4" fontId="11" fillId="3" borderId="0" xfId="11" applyNumberFormat="1" applyFont="1" applyFill="1" applyBorder="1" applyAlignment="1"/>
    <xf numFmtId="172" fontId="11" fillId="3" borderId="0" xfId="11" applyFont="1" applyFill="1" applyBorder="1" applyAlignment="1"/>
    <xf numFmtId="1" fontId="34" fillId="5" borderId="6" xfId="11" applyNumberFormat="1" applyFont="1" applyFill="1" applyBorder="1" applyAlignment="1" applyProtection="1">
      <alignment horizontal="left"/>
      <protection locked="0"/>
    </xf>
    <xf numFmtId="2" fontId="37" fillId="5" borderId="6" xfId="11" applyNumberFormat="1" applyFont="1" applyFill="1" applyBorder="1" applyAlignment="1" applyProtection="1">
      <protection locked="0"/>
    </xf>
    <xf numFmtId="172" fontId="11" fillId="5" borderId="6" xfId="11" applyFont="1" applyFill="1" applyBorder="1" applyAlignment="1" applyProtection="1">
      <protection locked="0"/>
    </xf>
    <xf numFmtId="172" fontId="47" fillId="8" borderId="6" xfId="11" applyFont="1" applyFill="1" applyBorder="1" applyAlignment="1"/>
    <xf numFmtId="172" fontId="47" fillId="8" borderId="7" xfId="11" applyFont="1" applyFill="1" applyBorder="1" applyAlignment="1"/>
    <xf numFmtId="4" fontId="7" fillId="2" borderId="0" xfId="11" applyNumberFormat="1" applyFont="1" applyFill="1" applyAlignment="1"/>
    <xf numFmtId="1" fontId="32" fillId="5" borderId="0" xfId="11" applyNumberFormat="1" applyFont="1" applyFill="1" applyBorder="1" applyAlignment="1" applyProtection="1">
      <alignment horizontal="left"/>
      <protection locked="0"/>
    </xf>
    <xf numFmtId="2" fontId="37" fillId="5" borderId="0" xfId="11" applyNumberFormat="1" applyFont="1" applyFill="1" applyBorder="1" applyAlignment="1" applyProtection="1">
      <protection locked="0"/>
    </xf>
    <xf numFmtId="172" fontId="11" fillId="5" borderId="0" xfId="11" applyFont="1" applyFill="1" applyBorder="1" applyAlignment="1" applyProtection="1">
      <alignment horizontal="center"/>
      <protection locked="0"/>
    </xf>
    <xf numFmtId="172" fontId="7" fillId="5" borderId="0" xfId="11" applyFont="1" applyFill="1" applyBorder="1" applyAlignment="1"/>
    <xf numFmtId="172" fontId="11" fillId="5" borderId="0" xfId="11" applyFont="1" applyFill="1" applyBorder="1" applyAlignment="1" applyProtection="1">
      <protection locked="0"/>
    </xf>
    <xf numFmtId="4" fontId="11" fillId="5" borderId="0" xfId="1" applyFont="1" applyFill="1" applyBorder="1" applyProtection="1"/>
    <xf numFmtId="165" fontId="11" fillId="5" borderId="0" xfId="3" applyFont="1" applyFill="1" applyBorder="1" applyProtection="1"/>
    <xf numFmtId="4" fontId="11" fillId="5" borderId="12" xfId="1" applyFont="1" applyFill="1" applyBorder="1" applyProtection="1"/>
    <xf numFmtId="1" fontId="37" fillId="5" borderId="0" xfId="11" applyNumberFormat="1" applyFont="1" applyFill="1" applyBorder="1" applyAlignment="1" applyProtection="1">
      <alignment horizontal="left"/>
      <protection locked="0"/>
    </xf>
    <xf numFmtId="171" fontId="37" fillId="5" borderId="0" xfId="11" applyNumberFormat="1" applyFont="1" applyFill="1" applyBorder="1" applyAlignment="1" applyProtection="1">
      <protection locked="0"/>
    </xf>
    <xf numFmtId="172" fontId="32" fillId="0" borderId="21" xfId="11" applyFont="1" applyFill="1" applyBorder="1" applyAlignment="1" applyProtection="1">
      <alignment horizontal="center"/>
      <protection locked="0"/>
    </xf>
    <xf numFmtId="4" fontId="37" fillId="5" borderId="14" xfId="1" applyFont="1" applyFill="1" applyBorder="1" applyAlignment="1" applyProtection="1">
      <alignment horizontal="right"/>
      <protection locked="0"/>
    </xf>
    <xf numFmtId="172" fontId="48" fillId="5" borderId="17" xfId="11" applyFont="1" applyFill="1" applyBorder="1" applyAlignment="1">
      <alignment horizontal="center"/>
    </xf>
    <xf numFmtId="10" fontId="11" fillId="3" borderId="0" xfId="11" applyNumberFormat="1" applyFont="1" applyFill="1" applyBorder="1" applyAlignment="1"/>
    <xf numFmtId="4" fontId="37" fillId="5" borderId="14" xfId="1" applyNumberFormat="1" applyFont="1" applyFill="1" applyBorder="1" applyAlignment="1" applyProtection="1">
      <alignment horizontal="right"/>
      <protection locked="0"/>
    </xf>
    <xf numFmtId="172" fontId="11" fillId="5" borderId="0" xfId="11" applyFont="1" applyFill="1" applyBorder="1" applyAlignment="1">
      <alignment horizontal="left"/>
    </xf>
    <xf numFmtId="172" fontId="12" fillId="2" borderId="0" xfId="11" applyFont="1" applyFill="1" applyAlignment="1"/>
    <xf numFmtId="4" fontId="11" fillId="0" borderId="14" xfId="1" applyFont="1" applyFill="1" applyBorder="1" applyAlignment="1" applyProtection="1">
      <alignment horizontal="right"/>
      <protection locked="0"/>
    </xf>
    <xf numFmtId="1" fontId="37" fillId="9" borderId="0" xfId="11" applyNumberFormat="1" applyFont="1" applyFill="1" applyBorder="1" applyAlignment="1" applyProtection="1">
      <protection locked="0"/>
    </xf>
    <xf numFmtId="49" fontId="32" fillId="9" borderId="0" xfId="11" applyNumberFormat="1" applyFont="1" applyFill="1" applyBorder="1" applyAlignment="1" applyProtection="1">
      <protection locked="0"/>
    </xf>
    <xf numFmtId="172" fontId="32" fillId="5" borderId="0" xfId="11" applyFont="1" applyFill="1" applyBorder="1" applyAlignment="1" applyProtection="1">
      <alignment horizontal="center"/>
      <protection locked="0"/>
    </xf>
    <xf numFmtId="1" fontId="37" fillId="5" borderId="0" xfId="11" applyNumberFormat="1" applyFont="1" applyFill="1" applyBorder="1" applyAlignment="1" applyProtection="1">
      <protection locked="0"/>
    </xf>
    <xf numFmtId="172" fontId="37" fillId="5" borderId="0" xfId="11" applyFont="1" applyFill="1" applyBorder="1" applyAlignment="1" applyProtection="1">
      <protection locked="0"/>
    </xf>
    <xf numFmtId="4" fontId="11" fillId="5" borderId="0" xfId="1" applyFont="1" applyFill="1" applyBorder="1" applyAlignment="1" applyProtection="1">
      <alignment horizontal="right"/>
      <protection locked="0"/>
    </xf>
    <xf numFmtId="49" fontId="11" fillId="2" borderId="0" xfId="11" applyNumberFormat="1" applyFont="1" applyFill="1" applyAlignment="1"/>
    <xf numFmtId="4" fontId="19" fillId="0" borderId="14" xfId="1" applyFont="1" applyFill="1" applyBorder="1" applyAlignment="1" applyProtection="1">
      <alignment horizontal="right"/>
      <protection locked="0"/>
    </xf>
    <xf numFmtId="4" fontId="19" fillId="0" borderId="14" xfId="1" quotePrefix="1" applyFont="1" applyFill="1" applyBorder="1" applyAlignment="1" applyProtection="1">
      <alignment horizontal="right"/>
      <protection locked="0"/>
    </xf>
    <xf numFmtId="1" fontId="37" fillId="9" borderId="0" xfId="11" applyNumberFormat="1" applyFont="1" applyFill="1" applyBorder="1" applyAlignment="1" applyProtection="1">
      <alignment horizontal="right"/>
      <protection locked="0"/>
    </xf>
    <xf numFmtId="1" fontId="32" fillId="10" borderId="0" xfId="11" applyNumberFormat="1" applyFont="1" applyFill="1" applyBorder="1" applyAlignment="1" applyProtection="1">
      <protection locked="0"/>
    </xf>
    <xf numFmtId="49" fontId="32" fillId="10" borderId="0" xfId="11" applyNumberFormat="1" applyFont="1" applyFill="1" applyBorder="1" applyAlignment="1" applyProtection="1">
      <protection locked="0"/>
    </xf>
    <xf numFmtId="4" fontId="32" fillId="9" borderId="14" xfId="1" applyFont="1" applyFill="1" applyBorder="1" applyAlignment="1" applyProtection="1">
      <alignment horizontal="right"/>
      <protection locked="0"/>
    </xf>
    <xf numFmtId="1" fontId="37" fillId="5" borderId="0" xfId="11" applyNumberFormat="1" applyFont="1" applyFill="1" applyBorder="1" applyAlignment="1" applyProtection="1">
      <alignment horizontal="right"/>
      <protection locked="0"/>
    </xf>
    <xf numFmtId="172" fontId="32" fillId="5" borderId="0" xfId="11" applyFont="1" applyFill="1" applyBorder="1" applyAlignment="1" applyProtection="1">
      <protection locked="0"/>
    </xf>
    <xf numFmtId="1" fontId="34" fillId="5" borderId="0" xfId="11" applyNumberFormat="1" applyFont="1" applyFill="1" applyBorder="1" applyAlignment="1" applyProtection="1">
      <alignment horizontal="left"/>
      <protection locked="0"/>
    </xf>
    <xf numFmtId="4" fontId="37" fillId="5" borderId="14" xfId="1" quotePrefix="1" applyFont="1" applyFill="1" applyBorder="1" applyAlignment="1" applyProtection="1">
      <alignment horizontal="right"/>
      <protection locked="0"/>
    </xf>
    <xf numFmtId="4" fontId="11" fillId="2" borderId="0" xfId="11" quotePrefix="1" applyNumberFormat="1" applyFont="1" applyFill="1" applyAlignment="1"/>
    <xf numFmtId="172" fontId="11" fillId="5" borderId="0" xfId="11" applyFont="1" applyFill="1" applyBorder="1" applyAlignment="1" applyProtection="1">
      <alignment horizontal="left"/>
      <protection locked="0"/>
    </xf>
    <xf numFmtId="4" fontId="37" fillId="5" borderId="0" xfId="1" applyFont="1" applyFill="1" applyBorder="1" applyAlignment="1" applyProtection="1">
      <alignment horizontal="right"/>
    </xf>
    <xf numFmtId="165" fontId="37" fillId="5" borderId="0" xfId="3" applyFont="1" applyFill="1" applyBorder="1" applyAlignment="1" applyProtection="1">
      <alignment horizontal="right"/>
    </xf>
    <xf numFmtId="4" fontId="37" fillId="5" borderId="12" xfId="1" applyFont="1" applyFill="1" applyBorder="1" applyAlignment="1" applyProtection="1">
      <alignment horizontal="right"/>
    </xf>
    <xf numFmtId="2" fontId="37" fillId="5" borderId="0" xfId="11" applyNumberFormat="1" applyFont="1" applyFill="1" applyBorder="1" applyAlignment="1" applyProtection="1">
      <alignment horizontal="left"/>
      <protection locked="0"/>
    </xf>
    <xf numFmtId="171" fontId="32" fillId="5" borderId="0" xfId="11" applyNumberFormat="1" applyFont="1" applyFill="1" applyBorder="1" applyAlignment="1" applyProtection="1">
      <protection locked="0"/>
    </xf>
    <xf numFmtId="169" fontId="32" fillId="5" borderId="23" xfId="9" applyNumberFormat="1" applyFont="1" applyFill="1" applyBorder="1" applyAlignment="1" applyProtection="1">
      <alignment horizontal="center"/>
      <protection locked="0"/>
    </xf>
    <xf numFmtId="4" fontId="19" fillId="5" borderId="0" xfId="1" applyFont="1" applyFill="1" applyBorder="1" applyAlignment="1" applyProtection="1">
      <alignment horizontal="right"/>
      <protection locked="0"/>
    </xf>
    <xf numFmtId="4" fontId="32" fillId="5" borderId="0" xfId="1" applyFont="1" applyFill="1" applyBorder="1" applyAlignment="1" applyProtection="1">
      <alignment horizontal="right"/>
      <protection locked="0"/>
    </xf>
    <xf numFmtId="172" fontId="29" fillId="5" borderId="0" xfId="11" applyFont="1" applyFill="1" applyBorder="1" applyAlignment="1" applyProtection="1">
      <protection locked="0"/>
    </xf>
    <xf numFmtId="172" fontId="32" fillId="5" borderId="0" xfId="11" applyFont="1" applyFill="1" applyBorder="1" applyAlignment="1" applyProtection="1">
      <alignment horizontal="left"/>
      <protection locked="0"/>
    </xf>
    <xf numFmtId="4" fontId="32" fillId="5" borderId="0" xfId="1" applyFont="1" applyFill="1" applyBorder="1" applyAlignment="1" applyProtection="1">
      <alignment horizontal="right"/>
    </xf>
    <xf numFmtId="4" fontId="11" fillId="2" borderId="0" xfId="11" applyNumberFormat="1" applyFont="1" applyFill="1" applyAlignment="1"/>
    <xf numFmtId="5" fontId="11" fillId="5" borderId="0" xfId="11" applyNumberFormat="1" applyFont="1" applyFill="1" applyBorder="1" applyAlignment="1" applyProtection="1">
      <alignment horizontal="left"/>
      <protection locked="0"/>
    </xf>
    <xf numFmtId="4" fontId="32" fillId="10" borderId="14" xfId="1" applyFont="1" applyFill="1" applyBorder="1" applyAlignment="1" applyProtection="1">
      <alignment horizontal="right"/>
      <protection locked="0"/>
    </xf>
    <xf numFmtId="49" fontId="32" fillId="10" borderId="11" xfId="11" applyNumberFormat="1" applyFont="1" applyFill="1" applyBorder="1" applyAlignment="1" applyProtection="1">
      <protection locked="0"/>
    </xf>
    <xf numFmtId="49" fontId="31" fillId="10" borderId="11" xfId="11" applyNumberFormat="1" applyFont="1" applyFill="1" applyBorder="1" applyAlignment="1" applyProtection="1">
      <protection locked="0"/>
    </xf>
    <xf numFmtId="172" fontId="11" fillId="0" borderId="0" xfId="11" applyFont="1" applyFill="1" applyAlignment="1" applyProtection="1">
      <alignment horizontal="left"/>
      <protection locked="0"/>
    </xf>
    <xf numFmtId="1" fontId="15" fillId="0" borderId="0" xfId="11" applyNumberFormat="1" applyFont="1" applyFill="1" applyAlignment="1" applyProtection="1">
      <alignment horizontal="left"/>
      <protection locked="0"/>
    </xf>
    <xf numFmtId="5" fontId="11" fillId="0" borderId="0" xfId="11" applyNumberFormat="1" applyFont="1" applyFill="1" applyBorder="1" applyAlignment="1" applyProtection="1">
      <alignment horizontal="left"/>
      <protection locked="0"/>
    </xf>
    <xf numFmtId="4" fontId="15" fillId="0" borderId="0" xfId="1" applyFont="1" applyFill="1" applyBorder="1" applyAlignment="1" applyProtection="1">
      <alignment horizontal="right"/>
      <protection locked="0"/>
    </xf>
    <xf numFmtId="172" fontId="15" fillId="0" borderId="0" xfId="11" applyFont="1" applyFill="1" applyAlignment="1" applyProtection="1">
      <alignment horizontal="center"/>
      <protection locked="0"/>
    </xf>
    <xf numFmtId="1" fontId="31" fillId="5" borderId="6" xfId="11" applyNumberFormat="1" applyFont="1" applyFill="1" applyBorder="1" applyAlignment="1" applyProtection="1">
      <alignment horizontal="left"/>
      <protection locked="0"/>
    </xf>
    <xf numFmtId="49" fontId="31" fillId="5" borderId="6" xfId="11" applyNumberFormat="1" applyFont="1" applyFill="1" applyBorder="1" applyAlignment="1" applyProtection="1">
      <protection locked="0"/>
    </xf>
    <xf numFmtId="172" fontId="49" fillId="5" borderId="6" xfId="11" applyFont="1" applyFill="1" applyBorder="1" applyAlignment="1"/>
    <xf numFmtId="172" fontId="39" fillId="5" borderId="6" xfId="11" applyFont="1" applyFill="1" applyBorder="1" applyAlignment="1" applyProtection="1">
      <protection locked="0"/>
    </xf>
    <xf numFmtId="5" fontId="39" fillId="5" borderId="7" xfId="11" applyNumberFormat="1" applyFont="1" applyFill="1" applyBorder="1" applyAlignment="1" applyProtection="1">
      <alignment horizontal="left"/>
      <protection locked="0"/>
    </xf>
    <xf numFmtId="172" fontId="39" fillId="5" borderId="0" xfId="11" applyFont="1" applyFill="1" applyBorder="1" applyAlignment="1"/>
    <xf numFmtId="49" fontId="31" fillId="5" borderId="0" xfId="11" applyNumberFormat="1" applyFont="1" applyFill="1" applyBorder="1" applyAlignment="1" applyProtection="1">
      <protection locked="0"/>
    </xf>
    <xf numFmtId="167" fontId="32" fillId="4" borderId="23" xfId="3" applyNumberFormat="1" applyFont="1" applyFill="1" applyBorder="1" applyAlignment="1" applyProtection="1">
      <alignment horizontal="center"/>
      <protection locked="0"/>
    </xf>
    <xf numFmtId="172" fontId="39" fillId="5" borderId="0" xfId="11" applyFont="1" applyFill="1" applyBorder="1" applyAlignment="1" applyProtection="1">
      <protection locked="0"/>
    </xf>
    <xf numFmtId="4" fontId="41" fillId="5" borderId="14" xfId="1" applyFont="1" applyFill="1" applyBorder="1" applyAlignment="1" applyProtection="1">
      <alignment horizontal="right"/>
    </xf>
    <xf numFmtId="164" fontId="49" fillId="5" borderId="12" xfId="11" applyNumberFormat="1" applyFont="1" applyFill="1" applyBorder="1" applyAlignment="1">
      <alignment horizontal="left"/>
    </xf>
    <xf numFmtId="1" fontId="31" fillId="5" borderId="0" xfId="11" applyNumberFormat="1" applyFont="1" applyFill="1" applyBorder="1" applyAlignment="1" applyProtection="1">
      <alignment horizontal="left"/>
      <protection locked="0"/>
    </xf>
    <xf numFmtId="4" fontId="35" fillId="5" borderId="14" xfId="1" applyFont="1" applyFill="1" applyBorder="1" applyAlignment="1" applyProtection="1">
      <alignment horizontal="right"/>
    </xf>
    <xf numFmtId="1" fontId="11" fillId="5" borderId="0" xfId="11" applyNumberFormat="1" applyFont="1" applyFill="1" applyBorder="1" applyAlignment="1" applyProtection="1">
      <alignment horizontal="left"/>
      <protection locked="0"/>
    </xf>
    <xf numFmtId="172" fontId="13" fillId="5" borderId="0" xfId="11" applyFont="1" applyFill="1" applyBorder="1" applyAlignment="1" applyProtection="1">
      <alignment horizontal="left"/>
      <protection locked="0"/>
    </xf>
    <xf numFmtId="172" fontId="12" fillId="5" borderId="0" xfId="11" applyFont="1" applyFill="1" applyBorder="1" applyAlignment="1" applyProtection="1">
      <protection locked="0"/>
    </xf>
    <xf numFmtId="5" fontId="11" fillId="5" borderId="12" xfId="11" applyNumberFormat="1" applyFont="1" applyFill="1" applyBorder="1" applyAlignment="1" applyProtection="1">
      <alignment horizontal="left"/>
      <protection locked="0"/>
    </xf>
    <xf numFmtId="4" fontId="13" fillId="0" borderId="0" xfId="1" applyFont="1" applyFill="1" applyBorder="1" applyAlignment="1" applyProtection="1">
      <alignment horizontal="right"/>
      <protection locked="0"/>
    </xf>
    <xf numFmtId="1" fontId="16" fillId="5" borderId="0" xfId="11" applyNumberFormat="1" applyFont="1" applyFill="1" applyBorder="1" applyAlignment="1" applyProtection="1">
      <protection locked="0"/>
    </xf>
    <xf numFmtId="1" fontId="33" fillId="5" borderId="0" xfId="11" applyNumberFormat="1" applyFont="1" applyFill="1" applyBorder="1" applyAlignment="1" applyProtection="1">
      <protection locked="0"/>
    </xf>
    <xf numFmtId="172" fontId="23" fillId="5" borderId="0" xfId="11" applyFont="1" applyFill="1" applyBorder="1" applyAlignment="1" applyProtection="1">
      <protection locked="0"/>
    </xf>
    <xf numFmtId="5" fontId="23" fillId="5" borderId="12" xfId="11" applyNumberFormat="1" applyFont="1" applyFill="1" applyBorder="1" applyAlignment="1" applyProtection="1">
      <alignment horizontal="center" wrapText="1"/>
      <protection locked="0"/>
    </xf>
    <xf numFmtId="172" fontId="13" fillId="0" borderId="0" xfId="11" applyFont="1" applyFill="1" applyBorder="1" applyAlignment="1" applyProtection="1">
      <alignment horizontal="center"/>
    </xf>
    <xf numFmtId="171" fontId="15" fillId="8" borderId="0" xfId="11" applyNumberFormat="1" applyFont="1" applyFill="1" applyBorder="1" applyAlignment="1" applyProtection="1">
      <protection locked="0"/>
    </xf>
    <xf numFmtId="171" fontId="32" fillId="8" borderId="0" xfId="11" applyNumberFormat="1" applyFont="1" applyFill="1" applyBorder="1" applyAlignment="1" applyProtection="1">
      <protection locked="0"/>
    </xf>
    <xf numFmtId="4" fontId="7" fillId="0" borderId="0" xfId="1" applyFont="1" applyFill="1" applyBorder="1" applyAlignment="1">
      <alignment horizontal="right"/>
    </xf>
    <xf numFmtId="172" fontId="7" fillId="0" borderId="0" xfId="1" applyNumberFormat="1" applyFont="1" applyFill="1" applyBorder="1" applyAlignment="1">
      <alignment horizontal="right"/>
    </xf>
    <xf numFmtId="1" fontId="7" fillId="8" borderId="11" xfId="11" applyNumberFormat="1" applyFont="1" applyFill="1" applyBorder="1" applyAlignment="1"/>
    <xf numFmtId="1" fontId="33" fillId="8" borderId="11" xfId="11" applyNumberFormat="1" applyFont="1" applyFill="1" applyBorder="1" applyAlignment="1" applyProtection="1">
      <protection locked="0"/>
    </xf>
    <xf numFmtId="172" fontId="30" fillId="8" borderId="11" xfId="11" applyFont="1" applyFill="1" applyBorder="1" applyAlignment="1" applyProtection="1">
      <protection locked="0"/>
    </xf>
    <xf numFmtId="172" fontId="30" fillId="8" borderId="13" xfId="11" applyFont="1" applyFill="1" applyBorder="1" applyAlignment="1" applyProtection="1">
      <protection locked="0"/>
    </xf>
    <xf numFmtId="172" fontId="12" fillId="0" borderId="0" xfId="11" applyFont="1" applyFill="1" applyBorder="1" applyAlignment="1" applyProtection="1">
      <protection locked="0"/>
    </xf>
    <xf numFmtId="1" fontId="11" fillId="2" borderId="0" xfId="11" applyNumberFormat="1" applyFont="1" applyFill="1" applyAlignment="1"/>
    <xf numFmtId="2" fontId="11" fillId="2" borderId="0" xfId="11" applyNumberFormat="1" applyFont="1" applyFill="1" applyAlignment="1"/>
    <xf numFmtId="5" fontId="11" fillId="2" borderId="0" xfId="11" applyNumberFormat="1" applyFont="1" applyFill="1" applyAlignment="1">
      <alignment horizontal="left"/>
    </xf>
    <xf numFmtId="1" fontId="11" fillId="2" borderId="6" xfId="11" applyNumberFormat="1" applyFont="1" applyFill="1" applyBorder="1" applyAlignment="1"/>
    <xf numFmtId="2" fontId="11" fillId="2" borderId="6" xfId="11" applyNumberFormat="1" applyFont="1" applyFill="1" applyBorder="1" applyAlignment="1"/>
    <xf numFmtId="172" fontId="7" fillId="2" borderId="6" xfId="11" applyFont="1" applyFill="1" applyBorder="1" applyAlignment="1"/>
    <xf numFmtId="167" fontId="41" fillId="2" borderId="0" xfId="3" applyNumberFormat="1" applyFont="1" applyFill="1" applyBorder="1" applyAlignment="1"/>
    <xf numFmtId="172" fontId="7" fillId="2" borderId="0" xfId="11" applyFont="1" applyFill="1" applyBorder="1" applyAlignment="1"/>
    <xf numFmtId="165" fontId="13" fillId="2" borderId="15" xfId="3" applyFont="1" applyBorder="1" applyAlignment="1"/>
    <xf numFmtId="165" fontId="13" fillId="2" borderId="9" xfId="3" applyFont="1" applyBorder="1" applyAlignment="1"/>
    <xf numFmtId="9" fontId="13" fillId="2" borderId="19" xfId="9" applyNumberFormat="1" applyFont="1" applyBorder="1" applyAlignment="1">
      <alignment horizontal="right"/>
    </xf>
    <xf numFmtId="9" fontId="13" fillId="2" borderId="25" xfId="9" applyNumberFormat="1" applyFont="1" applyBorder="1" applyAlignment="1">
      <alignment horizontal="right"/>
    </xf>
    <xf numFmtId="5" fontId="11" fillId="2" borderId="0" xfId="11" applyNumberFormat="1" applyFont="1" applyFill="1" applyBorder="1" applyAlignment="1">
      <alignment horizontal="left"/>
    </xf>
    <xf numFmtId="4" fontId="11" fillId="2" borderId="12" xfId="1" applyFont="1" applyBorder="1" applyAlignment="1">
      <alignment horizontal="right"/>
    </xf>
    <xf numFmtId="167" fontId="41" fillId="2" borderId="26" xfId="3" applyNumberFormat="1" applyFont="1" applyFill="1" applyBorder="1" applyAlignment="1"/>
    <xf numFmtId="1" fontId="11" fillId="2" borderId="11" xfId="11" applyNumberFormat="1" applyFont="1" applyFill="1" applyBorder="1" applyAlignment="1"/>
    <xf numFmtId="2" fontId="11" fillId="2" borderId="11" xfId="11" applyNumberFormat="1" applyFont="1" applyFill="1" applyBorder="1" applyAlignment="1"/>
    <xf numFmtId="172" fontId="7" fillId="2" borderId="11" xfId="11" applyFont="1" applyFill="1" applyBorder="1" applyAlignment="1"/>
    <xf numFmtId="165" fontId="18" fillId="2" borderId="11" xfId="3" applyFont="1" applyFill="1" applyBorder="1" applyAlignment="1"/>
    <xf numFmtId="5" fontId="11" fillId="2" borderId="11" xfId="11" applyNumberFormat="1" applyFont="1" applyFill="1" applyBorder="1" applyAlignment="1">
      <alignment horizontal="left"/>
    </xf>
    <xf numFmtId="4" fontId="11" fillId="2" borderId="13" xfId="1" applyFont="1" applyBorder="1" applyAlignment="1">
      <alignment horizontal="right"/>
    </xf>
    <xf numFmtId="164" fontId="11" fillId="2" borderId="0" xfId="11" applyNumberFormat="1" applyFont="1" applyFill="1" applyAlignment="1" applyProtection="1">
      <alignment horizontal="left"/>
      <protection locked="0"/>
    </xf>
    <xf numFmtId="164" fontId="11" fillId="2" borderId="0" xfId="11" applyNumberFormat="1" applyFont="1" applyFill="1" applyAlignment="1">
      <alignment horizontal="left"/>
    </xf>
    <xf numFmtId="1" fontId="7" fillId="2" borderId="0" xfId="11" applyNumberFormat="1" applyFont="1" applyFill="1" applyAlignment="1"/>
    <xf numFmtId="2" fontId="7" fillId="2" borderId="0" xfId="11" applyNumberFormat="1" applyFont="1" applyFill="1" applyAlignment="1"/>
    <xf numFmtId="2" fontId="30" fillId="5" borderId="0" xfId="0" applyNumberFormat="1" applyFont="1" applyFill="1" applyBorder="1" applyAlignment="1">
      <alignment horizontal="left"/>
    </xf>
    <xf numFmtId="1" fontId="33" fillId="5" borderId="0" xfId="0" applyNumberFormat="1" applyFont="1" applyFill="1" applyBorder="1" applyAlignment="1">
      <alignment horizontal="left"/>
    </xf>
    <xf numFmtId="3" fontId="35" fillId="5" borderId="0" xfId="1" applyNumberFormat="1" applyFont="1" applyFill="1" applyBorder="1" applyAlignment="1">
      <alignment horizontal="left"/>
    </xf>
    <xf numFmtId="3" fontId="33" fillId="5" borderId="0" xfId="1" applyNumberFormat="1" applyFont="1" applyFill="1" applyBorder="1" applyAlignment="1">
      <alignment horizontal="left"/>
    </xf>
    <xf numFmtId="49" fontId="35" fillId="10" borderId="0" xfId="11" applyNumberFormat="1" applyFont="1" applyFill="1" applyBorder="1" applyAlignment="1" applyProtection="1">
      <protection locked="0"/>
    </xf>
    <xf numFmtId="3" fontId="35" fillId="8" borderId="27" xfId="1" applyNumberFormat="1" applyFont="1" applyFill="1" applyBorder="1" applyAlignment="1">
      <alignment horizontal="left" indent="1"/>
    </xf>
    <xf numFmtId="3" fontId="36" fillId="8" borderId="27" xfId="1" applyNumberFormat="1" applyFont="1" applyFill="1" applyBorder="1" applyAlignment="1">
      <alignment horizontal="left" indent="1"/>
    </xf>
    <xf numFmtId="3" fontId="40" fillId="8" borderId="27" xfId="1" applyNumberFormat="1" applyFont="1" applyFill="1" applyBorder="1" applyAlignment="1">
      <alignment horizontal="left" indent="1"/>
    </xf>
    <xf numFmtId="3" fontId="30" fillId="8" borderId="27" xfId="1" applyNumberFormat="1" applyFont="1" applyFill="1" applyBorder="1" applyAlignment="1">
      <alignment horizontal="left" indent="1"/>
    </xf>
    <xf numFmtId="39" fontId="32" fillId="9" borderId="14" xfId="0" applyNumberFormat="1" applyFont="1" applyFill="1" applyBorder="1" applyAlignment="1">
      <alignment horizontal="right"/>
    </xf>
    <xf numFmtId="49" fontId="32" fillId="9" borderId="0" xfId="1" applyNumberFormat="1" applyFont="1" applyFill="1" applyBorder="1" applyAlignment="1">
      <alignment horizontal="left"/>
    </xf>
    <xf numFmtId="49" fontId="35" fillId="9" borderId="0" xfId="11" applyNumberFormat="1" applyFont="1" applyFill="1" applyBorder="1" applyAlignment="1" applyProtection="1">
      <protection locked="0"/>
    </xf>
    <xf numFmtId="3" fontId="40" fillId="11" borderId="28" xfId="1" applyNumberFormat="1" applyFont="1" applyFill="1" applyBorder="1" applyAlignment="1">
      <alignment horizontal="left"/>
    </xf>
    <xf numFmtId="49" fontId="31" fillId="11" borderId="28" xfId="1" applyNumberFormat="1" applyFont="1" applyFill="1" applyBorder="1" applyAlignment="1"/>
    <xf numFmtId="172" fontId="54" fillId="2" borderId="0" xfId="0" applyFont="1" applyFill="1" applyAlignment="1"/>
    <xf numFmtId="172" fontId="21" fillId="8" borderId="29" xfId="0" applyFont="1" applyFill="1" applyBorder="1" applyAlignment="1">
      <alignment vertical="center"/>
    </xf>
    <xf numFmtId="172" fontId="21" fillId="8" borderId="30" xfId="0" applyFont="1" applyFill="1" applyBorder="1" applyAlignment="1">
      <alignment vertical="center"/>
    </xf>
    <xf numFmtId="172" fontId="21" fillId="8" borderId="30" xfId="0" applyFont="1" applyFill="1" applyBorder="1" applyAlignment="1"/>
    <xf numFmtId="172" fontId="21" fillId="8" borderId="31" xfId="0" applyFont="1" applyFill="1" applyBorder="1" applyAlignment="1"/>
    <xf numFmtId="172" fontId="35" fillId="8" borderId="35" xfId="0" applyFont="1" applyFill="1" applyBorder="1" applyAlignment="1">
      <alignment vertical="center"/>
    </xf>
    <xf numFmtId="172" fontId="35" fillId="8" borderId="36" xfId="0" applyFont="1" applyFill="1" applyBorder="1" applyAlignment="1">
      <alignment vertical="center"/>
    </xf>
    <xf numFmtId="172" fontId="35" fillId="8" borderId="36" xfId="0" applyFont="1" applyFill="1" applyBorder="1" applyAlignment="1"/>
    <xf numFmtId="172" fontId="35" fillId="8" borderId="37" xfId="0" applyFont="1" applyFill="1" applyBorder="1" applyAlignment="1"/>
    <xf numFmtId="172" fontId="41" fillId="8" borderId="32" xfId="0" applyFont="1" applyFill="1" applyBorder="1" applyAlignment="1">
      <alignment horizontal="left" vertical="center"/>
    </xf>
    <xf numFmtId="172" fontId="41" fillId="8" borderId="33" xfId="0" applyFont="1" applyFill="1" applyBorder="1" applyAlignment="1">
      <alignment horizontal="left" vertical="center"/>
    </xf>
    <xf numFmtId="15" fontId="41" fillId="8" borderId="33" xfId="0" quotePrefix="1" applyNumberFormat="1" applyFont="1" applyFill="1" applyBorder="1" applyAlignment="1">
      <alignment horizontal="left" vertical="center"/>
    </xf>
    <xf numFmtId="172" fontId="41" fillId="8" borderId="33" xfId="0" applyFont="1" applyFill="1" applyBorder="1" applyAlignment="1">
      <alignment horizontal="left"/>
    </xf>
    <xf numFmtId="172" fontId="41" fillId="8" borderId="34" xfId="0" applyFont="1" applyFill="1" applyBorder="1" applyAlignment="1">
      <alignment horizontal="left"/>
    </xf>
    <xf numFmtId="3" fontId="31" fillId="8" borderId="27" xfId="1" applyNumberFormat="1" applyFont="1" applyFill="1" applyBorder="1" applyAlignment="1"/>
    <xf numFmtId="39" fontId="37" fillId="5" borderId="14" xfId="0" applyNumberFormat="1" applyFont="1" applyFill="1" applyBorder="1" applyAlignment="1">
      <alignment horizontal="right"/>
    </xf>
    <xf numFmtId="39" fontId="37" fillId="5" borderId="14" xfId="1" applyNumberFormat="1" applyFont="1" applyFill="1" applyBorder="1" applyAlignment="1">
      <alignment horizontal="right"/>
    </xf>
    <xf numFmtId="4" fontId="13" fillId="8" borderId="0" xfId="1" applyFont="1" applyFill="1" applyBorder="1" applyAlignment="1">
      <alignment horizontal="right"/>
    </xf>
    <xf numFmtId="3" fontId="12" fillId="8" borderId="5" xfId="1" applyNumberFormat="1" applyFont="1" applyFill="1" applyBorder="1" applyAlignment="1">
      <alignment horizontal="right"/>
    </xf>
    <xf numFmtId="3" fontId="12" fillId="8" borderId="6" xfId="1" applyNumberFormat="1" applyFont="1" applyFill="1" applyBorder="1" applyAlignment="1">
      <alignment horizontal="left"/>
    </xf>
    <xf numFmtId="172" fontId="12" fillId="8" borderId="6" xfId="0" applyFont="1" applyFill="1" applyBorder="1" applyAlignment="1"/>
    <xf numFmtId="172" fontId="18" fillId="8" borderId="6" xfId="0" applyFont="1" applyFill="1" applyBorder="1" applyAlignment="1">
      <alignment horizontal="center"/>
    </xf>
    <xf numFmtId="172" fontId="18" fillId="8" borderId="7" xfId="0" applyFont="1" applyFill="1" applyBorder="1" applyAlignment="1">
      <alignment horizontal="center"/>
    </xf>
    <xf numFmtId="3" fontId="12" fillId="8" borderId="8" xfId="1" applyNumberFormat="1" applyFont="1" applyFill="1" applyBorder="1" applyAlignment="1">
      <alignment horizontal="right"/>
    </xf>
    <xf numFmtId="3" fontId="12" fillId="8" borderId="0" xfId="1" applyNumberFormat="1" applyFont="1" applyFill="1" applyBorder="1" applyAlignment="1">
      <alignment horizontal="left"/>
    </xf>
    <xf numFmtId="172" fontId="12" fillId="8" borderId="0" xfId="0" applyFont="1" applyFill="1" applyBorder="1" applyAlignment="1"/>
    <xf numFmtId="172" fontId="12" fillId="8" borderId="12" xfId="0" applyFont="1" applyFill="1" applyBorder="1" applyAlignment="1"/>
    <xf numFmtId="172" fontId="13" fillId="8" borderId="0" xfId="0" applyFont="1" applyFill="1" applyBorder="1" applyAlignment="1"/>
    <xf numFmtId="172" fontId="13" fillId="8" borderId="12" xfId="0" applyFont="1" applyFill="1" applyBorder="1" applyAlignment="1"/>
    <xf numFmtId="172" fontId="12" fillId="8" borderId="12" xfId="0" applyFont="1" applyFill="1" applyBorder="1" applyAlignment="1">
      <alignment horizontal="left"/>
    </xf>
    <xf numFmtId="172" fontId="20" fillId="8" borderId="12" xfId="0" applyFont="1" applyFill="1" applyBorder="1" applyAlignment="1"/>
    <xf numFmtId="172" fontId="25" fillId="8" borderId="12" xfId="0" applyFont="1" applyFill="1" applyBorder="1" applyAlignment="1"/>
    <xf numFmtId="4" fontId="13" fillId="8" borderId="11" xfId="1" applyFont="1" applyFill="1" applyBorder="1" applyAlignment="1">
      <alignment horizontal="right"/>
    </xf>
    <xf numFmtId="172" fontId="12" fillId="8" borderId="13" xfId="0" applyFont="1" applyFill="1" applyBorder="1" applyAlignment="1"/>
    <xf numFmtId="3" fontId="12" fillId="8" borderId="0" xfId="0" applyNumberFormat="1" applyFont="1" applyFill="1" applyBorder="1" applyAlignment="1">
      <alignment horizontal="right"/>
    </xf>
    <xf numFmtId="4" fontId="20" fillId="8" borderId="0" xfId="1" applyFont="1" applyFill="1" applyBorder="1" applyAlignment="1">
      <alignment horizontal="right"/>
    </xf>
    <xf numFmtId="4" fontId="12" fillId="8" borderId="0" xfId="1" applyFont="1" applyFill="1" applyBorder="1" applyAlignment="1">
      <alignment horizontal="right"/>
    </xf>
    <xf numFmtId="4" fontId="17" fillId="8" borderId="0" xfId="1" applyFont="1" applyFill="1" applyBorder="1" applyAlignment="1">
      <alignment horizontal="right"/>
    </xf>
    <xf numFmtId="3" fontId="31" fillId="8" borderId="8" xfId="1" applyNumberFormat="1" applyFont="1" applyFill="1" applyBorder="1" applyAlignment="1">
      <alignment horizontal="right"/>
    </xf>
    <xf numFmtId="3" fontId="33" fillId="8" borderId="0" xfId="1" applyNumberFormat="1" applyFont="1" applyFill="1" applyBorder="1" applyAlignment="1"/>
    <xf numFmtId="3" fontId="35" fillId="8" borderId="8" xfId="1" applyNumberFormat="1" applyFont="1" applyFill="1" applyBorder="1" applyAlignment="1">
      <alignment horizontal="right"/>
    </xf>
    <xf numFmtId="3" fontId="35" fillId="8" borderId="0" xfId="1" applyNumberFormat="1" applyFont="1" applyFill="1" applyBorder="1" applyAlignment="1"/>
    <xf numFmtId="3" fontId="30" fillId="8" borderId="8" xfId="1" applyNumberFormat="1" applyFont="1" applyFill="1" applyBorder="1" applyAlignment="1">
      <alignment horizontal="right"/>
    </xf>
    <xf numFmtId="3" fontId="38" fillId="8" borderId="8" xfId="1" applyNumberFormat="1" applyFont="1" applyFill="1" applyBorder="1" applyAlignment="1">
      <alignment horizontal="right"/>
    </xf>
    <xf numFmtId="4" fontId="38" fillId="8" borderId="0" xfId="1" applyFont="1" applyFill="1" applyBorder="1" applyAlignment="1">
      <alignment horizontal="right"/>
    </xf>
    <xf numFmtId="4" fontId="30" fillId="8" borderId="0" xfId="1" applyFont="1" applyFill="1" applyBorder="1" applyAlignment="1">
      <alignment horizontal="right"/>
    </xf>
    <xf numFmtId="4" fontId="40" fillId="8" borderId="0" xfId="1" applyFont="1" applyFill="1" applyBorder="1" applyAlignment="1">
      <alignment horizontal="right"/>
    </xf>
    <xf numFmtId="4" fontId="32" fillId="8" borderId="0" xfId="1" applyFont="1" applyFill="1" applyBorder="1" applyAlignment="1">
      <alignment horizontal="right"/>
    </xf>
    <xf numFmtId="4" fontId="37" fillId="8" borderId="14" xfId="1" applyFont="1" applyFill="1" applyBorder="1" applyAlignment="1">
      <alignment horizontal="right"/>
    </xf>
    <xf numFmtId="4" fontId="31" fillId="13" borderId="14" xfId="1" applyFont="1" applyFill="1" applyBorder="1" applyAlignment="1">
      <alignment horizontal="right"/>
    </xf>
    <xf numFmtId="4" fontId="15" fillId="13" borderId="14" xfId="1" applyFont="1" applyFill="1" applyBorder="1" applyAlignment="1">
      <alignment horizontal="right"/>
    </xf>
    <xf numFmtId="4" fontId="32" fillId="12" borderId="14" xfId="1" applyFont="1" applyFill="1" applyBorder="1" applyAlignment="1">
      <alignment horizontal="right"/>
    </xf>
    <xf numFmtId="4" fontId="31" fillId="14" borderId="14" xfId="1" applyFont="1" applyFill="1" applyBorder="1" applyAlignment="1">
      <alignment horizontal="right"/>
    </xf>
    <xf numFmtId="4" fontId="15" fillId="14" borderId="14" xfId="1" applyFont="1" applyFill="1" applyBorder="1" applyAlignment="1">
      <alignment horizontal="right"/>
    </xf>
    <xf numFmtId="4" fontId="32" fillId="5" borderId="23" xfId="9" applyNumberFormat="1" applyFont="1" applyFill="1" applyBorder="1" applyAlignment="1" applyProtection="1">
      <alignment horizontal="center"/>
      <protection locked="0"/>
    </xf>
    <xf numFmtId="1" fontId="37" fillId="0" borderId="0" xfId="11" applyNumberFormat="1" applyFont="1" applyFill="1" applyBorder="1" applyAlignment="1" applyProtection="1">
      <alignment horizontal="left"/>
      <protection locked="0"/>
    </xf>
    <xf numFmtId="171" fontId="37" fillId="0" borderId="0" xfId="11" applyNumberFormat="1" applyFont="1" applyFill="1" applyBorder="1" applyAlignment="1" applyProtection="1">
      <protection locked="0"/>
    </xf>
    <xf numFmtId="172" fontId="55" fillId="15" borderId="14" xfId="1" applyNumberFormat="1" applyFont="1" applyFill="1" applyBorder="1" applyAlignment="1">
      <alignment horizontal="center"/>
    </xf>
    <xf numFmtId="172" fontId="0" fillId="8" borderId="0" xfId="0" applyFill="1" applyAlignment="1"/>
    <xf numFmtId="172" fontId="0" fillId="8" borderId="12" xfId="0" applyFill="1" applyBorder="1" applyAlignment="1"/>
    <xf numFmtId="4" fontId="11" fillId="3" borderId="18" xfId="1" applyFont="1" applyFill="1" applyBorder="1" applyAlignment="1" applyProtection="1">
      <alignment horizontal="right"/>
      <protection locked="0"/>
    </xf>
    <xf numFmtId="4" fontId="11" fillId="12" borderId="14" xfId="1" applyFont="1" applyFill="1" applyBorder="1" applyAlignment="1" applyProtection="1">
      <alignment horizontal="right"/>
      <protection locked="0"/>
    </xf>
    <xf numFmtId="172" fontId="15" fillId="8" borderId="0" xfId="0" applyFont="1" applyFill="1" applyBorder="1" applyAlignment="1"/>
    <xf numFmtId="172" fontId="15" fillId="8" borderId="40" xfId="0" applyFont="1" applyFill="1" applyBorder="1" applyAlignment="1"/>
    <xf numFmtId="172" fontId="15" fillId="8" borderId="43" xfId="0" applyFont="1" applyFill="1" applyBorder="1" applyAlignment="1"/>
    <xf numFmtId="172" fontId="15" fillId="8" borderId="45" xfId="0" applyFont="1" applyFill="1" applyBorder="1" applyAlignment="1"/>
    <xf numFmtId="172" fontId="15" fillId="8" borderId="46" xfId="0" applyFont="1" applyFill="1" applyBorder="1" applyAlignment="1"/>
    <xf numFmtId="172" fontId="15" fillId="8" borderId="47" xfId="0" applyFont="1" applyFill="1" applyBorder="1" applyAlignment="1"/>
    <xf numFmtId="172" fontId="37" fillId="0" borderId="0" xfId="0" applyFont="1" applyAlignment="1">
      <alignment horizontal="left"/>
    </xf>
    <xf numFmtId="172" fontId="31" fillId="8" borderId="38" xfId="0" applyFont="1" applyFill="1" applyBorder="1" applyAlignment="1">
      <alignment horizontal="left" vertical="center" indent="1"/>
    </xf>
    <xf numFmtId="172" fontId="31" fillId="8" borderId="42" xfId="0" applyFont="1" applyFill="1" applyBorder="1" applyAlignment="1">
      <alignment horizontal="left" vertical="center" indent="1"/>
    </xf>
    <xf numFmtId="172" fontId="31" fillId="8" borderId="0" xfId="0" applyFont="1" applyFill="1" applyBorder="1" applyAlignment="1">
      <alignment horizontal="left" vertical="center" indent="1"/>
    </xf>
    <xf numFmtId="172" fontId="31" fillId="8" borderId="40" xfId="0" applyFont="1" applyFill="1" applyBorder="1" applyAlignment="1">
      <alignment horizontal="left" vertical="center" indent="1"/>
    </xf>
    <xf numFmtId="172" fontId="31" fillId="8" borderId="0" xfId="0" applyFont="1" applyFill="1" applyBorder="1" applyAlignment="1">
      <alignment horizontal="left" indent="1"/>
    </xf>
    <xf numFmtId="172" fontId="41" fillId="2" borderId="0" xfId="0" applyFont="1" applyFill="1" applyAlignment="1"/>
    <xf numFmtId="171" fontId="11" fillId="2" borderId="0" xfId="0" applyNumberFormat="1" applyFont="1" applyFill="1" applyBorder="1" applyAlignment="1"/>
    <xf numFmtId="4" fontId="11" fillId="2" borderId="0" xfId="1" applyFont="1" applyFill="1" applyBorder="1" applyAlignment="1"/>
    <xf numFmtId="165" fontId="12" fillId="2" borderId="0" xfId="3" applyFont="1" applyFill="1" applyBorder="1" applyAlignment="1"/>
    <xf numFmtId="165" fontId="20" fillId="2" borderId="0" xfId="3" applyFont="1" applyFill="1" applyBorder="1" applyAlignment="1"/>
    <xf numFmtId="165" fontId="11" fillId="2" borderId="0" xfId="3" applyFont="1" applyFill="1" applyBorder="1" applyAlignment="1"/>
    <xf numFmtId="165" fontId="11" fillId="2" borderId="0" xfId="0" applyNumberFormat="1" applyFont="1" applyFill="1" applyBorder="1" applyAlignment="1"/>
    <xf numFmtId="172" fontId="24" fillId="2" borderId="0" xfId="0" applyFont="1" applyFill="1" applyBorder="1" applyAlignment="1"/>
    <xf numFmtId="171" fontId="11" fillId="2" borderId="0" xfId="0" applyNumberFormat="1" applyFont="1" applyFill="1" applyBorder="1" applyAlignment="1">
      <alignment horizontal="left" indent="1"/>
    </xf>
    <xf numFmtId="171" fontId="18" fillId="2" borderId="0" xfId="0" applyNumberFormat="1" applyFont="1" applyFill="1" applyBorder="1" applyAlignment="1">
      <alignment horizontal="left" indent="1"/>
    </xf>
    <xf numFmtId="4" fontId="12" fillId="2" borderId="0" xfId="0" applyNumberFormat="1" applyFont="1" applyFill="1" applyBorder="1" applyAlignment="1">
      <alignment horizontal="left" indent="1"/>
    </xf>
    <xf numFmtId="171" fontId="15" fillId="2" borderId="0" xfId="0" applyNumberFormat="1" applyFont="1" applyFill="1" applyBorder="1" applyAlignment="1">
      <alignment horizontal="left" indent="1"/>
    </xf>
    <xf numFmtId="4" fontId="20" fillId="2" borderId="0" xfId="0" applyNumberFormat="1" applyFont="1" applyFill="1" applyBorder="1" applyAlignment="1">
      <alignment horizontal="left" indent="1"/>
    </xf>
    <xf numFmtId="172" fontId="12" fillId="2" borderId="0" xfId="0" applyFont="1" applyFill="1" applyBorder="1" applyAlignment="1">
      <alignment horizontal="left" indent="1"/>
    </xf>
    <xf numFmtId="172" fontId="11" fillId="2" borderId="0" xfId="0" applyFont="1" applyFill="1" applyBorder="1" applyAlignment="1">
      <alignment horizontal="left" indent="1"/>
    </xf>
    <xf numFmtId="172" fontId="18" fillId="2" borderId="0" xfId="0" applyNumberFormat="1" applyFont="1" applyFill="1" applyBorder="1" applyAlignment="1">
      <alignment horizontal="left" indent="1"/>
    </xf>
    <xf numFmtId="2" fontId="20" fillId="2" borderId="0" xfId="0" applyNumberFormat="1" applyFont="1" applyFill="1" applyBorder="1" applyAlignment="1">
      <alignment horizontal="left" indent="1"/>
    </xf>
    <xf numFmtId="2" fontId="26" fillId="2" borderId="0" xfId="0" applyNumberFormat="1" applyFont="1" applyFill="1" applyBorder="1" applyAlignment="1">
      <alignment horizontal="left" indent="1"/>
    </xf>
    <xf numFmtId="2" fontId="12" fillId="2" borderId="0" xfId="0" applyNumberFormat="1" applyFont="1" applyFill="1" applyBorder="1" applyAlignment="1">
      <alignment horizontal="left" indent="1"/>
    </xf>
    <xf numFmtId="4" fontId="11" fillId="2" borderId="0" xfId="0" applyNumberFormat="1" applyFont="1" applyFill="1" applyBorder="1" applyAlignment="1">
      <alignment horizontal="left" indent="1"/>
    </xf>
    <xf numFmtId="172" fontId="20" fillId="2" borderId="0" xfId="0" applyFont="1" applyFill="1" applyBorder="1" applyAlignment="1">
      <alignment horizontal="left" indent="1"/>
    </xf>
    <xf numFmtId="2" fontId="26" fillId="2" borderId="0" xfId="0" applyNumberFormat="1" applyFont="1" applyFill="1" applyAlignment="1">
      <alignment horizontal="left" indent="1"/>
    </xf>
    <xf numFmtId="2" fontId="12" fillId="2" borderId="0" xfId="0" applyNumberFormat="1" applyFont="1" applyFill="1" applyAlignment="1">
      <alignment horizontal="left" indent="1"/>
    </xf>
    <xf numFmtId="4" fontId="11" fillId="2" borderId="0" xfId="0" applyNumberFormat="1" applyFont="1" applyFill="1" applyAlignment="1">
      <alignment horizontal="left" indent="1"/>
    </xf>
    <xf numFmtId="172" fontId="18" fillId="2" borderId="0" xfId="0" applyNumberFormat="1" applyFont="1" applyFill="1" applyAlignment="1">
      <alignment horizontal="left" indent="1"/>
    </xf>
    <xf numFmtId="2" fontId="20" fillId="2" borderId="0" xfId="0" applyNumberFormat="1" applyFont="1" applyFill="1" applyAlignment="1">
      <alignment horizontal="left" indent="1"/>
    </xf>
    <xf numFmtId="172" fontId="32" fillId="2" borderId="0" xfId="0" applyFont="1" applyFill="1" applyAlignment="1">
      <alignment horizontal="centerContinuous"/>
    </xf>
    <xf numFmtId="172" fontId="11" fillId="8" borderId="0" xfId="0" applyNumberFormat="1" applyFont="1" applyFill="1" applyBorder="1" applyAlignment="1">
      <alignment horizontal="left"/>
    </xf>
    <xf numFmtId="172" fontId="11" fillId="8" borderId="0" xfId="0" applyFont="1" applyFill="1" applyBorder="1" applyAlignment="1"/>
    <xf numFmtId="4" fontId="11" fillId="8" borderId="0" xfId="0" applyNumberFormat="1" applyFont="1" applyFill="1" applyBorder="1" applyAlignment="1"/>
    <xf numFmtId="172" fontId="37" fillId="12" borderId="26" xfId="0" applyFont="1" applyFill="1" applyBorder="1" applyAlignment="1"/>
    <xf numFmtId="4" fontId="37" fillId="12" borderId="26" xfId="0" applyNumberFormat="1" applyFont="1" applyFill="1" applyBorder="1" applyAlignment="1"/>
    <xf numFmtId="4" fontId="37" fillId="12" borderId="26" xfId="1" applyFont="1" applyFill="1" applyBorder="1" applyAlignment="1"/>
    <xf numFmtId="3" fontId="41" fillId="8" borderId="5" xfId="1" applyNumberFormat="1" applyFont="1" applyFill="1" applyBorder="1" applyAlignment="1"/>
    <xf numFmtId="172" fontId="41" fillId="8" borderId="6" xfId="0" applyFont="1" applyFill="1" applyBorder="1" applyAlignment="1"/>
    <xf numFmtId="172" fontId="35" fillId="8" borderId="6" xfId="0" applyFont="1" applyFill="1" applyBorder="1" applyAlignment="1">
      <alignment horizontal="center"/>
    </xf>
    <xf numFmtId="40" fontId="41" fillId="8" borderId="7" xfId="0" applyNumberFormat="1" applyFont="1" applyFill="1" applyBorder="1" applyAlignment="1"/>
    <xf numFmtId="3" fontId="35" fillId="8" borderId="8" xfId="1" applyNumberFormat="1" applyFont="1" applyFill="1" applyBorder="1" applyAlignment="1"/>
    <xf numFmtId="172" fontId="35" fillId="8" borderId="0" xfId="0" applyFont="1" applyFill="1" applyBorder="1" applyAlignment="1">
      <alignment horizontal="center"/>
    </xf>
    <xf numFmtId="172" fontId="41" fillId="8" borderId="0" xfId="0" applyFont="1" applyFill="1" applyBorder="1" applyAlignment="1">
      <alignment horizontal="centerContinuous"/>
    </xf>
    <xf numFmtId="40" fontId="41" fillId="8" borderId="12" xfId="0" applyNumberFormat="1" applyFont="1" applyFill="1" applyBorder="1" applyAlignment="1"/>
    <xf numFmtId="3" fontId="41" fillId="8" borderId="8" xfId="1" applyNumberFormat="1" applyFont="1" applyFill="1" applyBorder="1" applyAlignment="1"/>
    <xf numFmtId="172" fontId="41" fillId="8" borderId="0" xfId="0" applyFont="1" applyFill="1" applyBorder="1" applyAlignment="1"/>
    <xf numFmtId="4" fontId="41" fillId="8" borderId="0" xfId="0" applyNumberFormat="1" applyFont="1" applyFill="1" applyBorder="1" applyAlignment="1">
      <alignment horizontal="centerContinuous"/>
    </xf>
    <xf numFmtId="40" fontId="35" fillId="8" borderId="12" xfId="0" applyNumberFormat="1" applyFont="1" applyFill="1" applyBorder="1" applyAlignment="1">
      <alignment horizontal="center"/>
    </xf>
    <xf numFmtId="3" fontId="32" fillId="12" borderId="49" xfId="1" applyNumberFormat="1" applyFont="1" applyFill="1" applyBorder="1" applyAlignment="1"/>
    <xf numFmtId="40" fontId="11" fillId="8" borderId="12" xfId="0" applyNumberFormat="1" applyFont="1" applyFill="1" applyBorder="1" applyAlignment="1"/>
    <xf numFmtId="3" fontId="11" fillId="8" borderId="8" xfId="1" applyNumberFormat="1" applyFont="1" applyFill="1" applyBorder="1" applyAlignment="1"/>
    <xf numFmtId="172" fontId="11" fillId="8" borderId="0" xfId="0" quotePrefix="1" applyNumberFormat="1" applyFont="1" applyFill="1" applyBorder="1" applyAlignment="1">
      <alignment horizontal="left"/>
    </xf>
    <xf numFmtId="172" fontId="32" fillId="8" borderId="0" xfId="0" applyFont="1" applyFill="1" applyBorder="1" applyAlignment="1"/>
    <xf numFmtId="40" fontId="11" fillId="2" borderId="12" xfId="0" applyNumberFormat="1" applyFont="1" applyFill="1" applyBorder="1" applyAlignment="1"/>
    <xf numFmtId="172" fontId="13" fillId="8" borderId="0" xfId="0" applyFont="1" applyFill="1" applyBorder="1" applyAlignment="1">
      <alignment horizontal="right"/>
    </xf>
    <xf numFmtId="4" fontId="13" fillId="8" borderId="0" xfId="1" applyFont="1" applyFill="1" applyBorder="1" applyAlignment="1"/>
    <xf numFmtId="4" fontId="13" fillId="8" borderId="3" xfId="0" applyNumberFormat="1" applyFont="1" applyFill="1" applyBorder="1" applyAlignment="1"/>
    <xf numFmtId="172" fontId="35" fillId="8" borderId="0" xfId="0" applyFont="1" applyFill="1" applyBorder="1" applyAlignment="1">
      <alignment horizontal="left"/>
    </xf>
    <xf numFmtId="172" fontId="41" fillId="8" borderId="0" xfId="0" applyFont="1" applyFill="1" applyBorder="1" applyAlignment="1">
      <alignment horizontal="center"/>
    </xf>
    <xf numFmtId="4" fontId="11" fillId="12" borderId="48" xfId="0" applyNumberFormat="1" applyFont="1" applyFill="1" applyBorder="1" applyAlignment="1"/>
    <xf numFmtId="4" fontId="11" fillId="12" borderId="50" xfId="0" applyNumberFormat="1" applyFont="1" applyFill="1" applyBorder="1" applyAlignment="1"/>
    <xf numFmtId="4" fontId="11" fillId="2" borderId="14" xfId="0" applyNumberFormat="1" applyFont="1" applyFill="1" applyBorder="1" applyAlignment="1"/>
    <xf numFmtId="4" fontId="11" fillId="8" borderId="14" xfId="0" applyNumberFormat="1" applyFont="1" applyFill="1" applyBorder="1" applyAlignment="1"/>
    <xf numFmtId="39" fontId="58" fillId="9" borderId="14" xfId="0" applyNumberFormat="1" applyFont="1" applyFill="1" applyBorder="1" applyAlignment="1">
      <alignment horizontal="right"/>
    </xf>
    <xf numFmtId="172" fontId="30" fillId="8" borderId="5" xfId="0" applyFont="1" applyFill="1" applyBorder="1" applyAlignment="1">
      <alignment horizontal="left" indent="1"/>
    </xf>
    <xf numFmtId="172" fontId="30" fillId="8" borderId="8" xfId="0" applyFont="1" applyFill="1" applyBorder="1" applyAlignment="1">
      <alignment horizontal="left" indent="1"/>
    </xf>
    <xf numFmtId="172" fontId="31" fillId="8" borderId="8" xfId="0" applyFont="1" applyFill="1" applyBorder="1" applyAlignment="1"/>
    <xf numFmtId="4" fontId="13" fillId="12" borderId="14" xfId="1" applyFont="1" applyFill="1" applyBorder="1" applyAlignment="1">
      <alignment horizontal="right"/>
    </xf>
    <xf numFmtId="4" fontId="11" fillId="12" borderId="17" xfId="1" applyFont="1" applyFill="1" applyBorder="1" applyAlignment="1" applyProtection="1">
      <alignment horizontal="right"/>
      <protection locked="0"/>
    </xf>
    <xf numFmtId="4" fontId="13" fillId="12" borderId="17" xfId="1" applyFont="1" applyFill="1" applyBorder="1" applyAlignment="1">
      <alignment horizontal="right"/>
    </xf>
    <xf numFmtId="4" fontId="13" fillId="12" borderId="18" xfId="1" applyFont="1" applyFill="1" applyBorder="1" applyAlignment="1">
      <alignment horizontal="right"/>
    </xf>
    <xf numFmtId="168" fontId="11" fillId="12" borderId="14" xfId="1" applyNumberFormat="1" applyFont="1" applyFill="1" applyBorder="1" applyAlignment="1">
      <alignment horizontal="right"/>
    </xf>
    <xf numFmtId="172" fontId="0" fillId="8" borderId="20" xfId="0" applyFill="1" applyBorder="1" applyAlignment="1"/>
    <xf numFmtId="172" fontId="0" fillId="8" borderId="0" xfId="0" applyFill="1" applyBorder="1" applyAlignment="1"/>
    <xf numFmtId="172" fontId="0" fillId="8" borderId="26" xfId="0" applyFill="1" applyBorder="1" applyAlignment="1"/>
    <xf numFmtId="4" fontId="11" fillId="3" borderId="14" xfId="1" applyFont="1" applyFill="1" applyBorder="1" applyAlignment="1" applyProtection="1">
      <alignment horizontal="right"/>
      <protection locked="0"/>
    </xf>
    <xf numFmtId="172" fontId="55" fillId="16" borderId="14" xfId="1" applyNumberFormat="1" applyFont="1" applyFill="1" applyBorder="1" applyAlignment="1">
      <alignment horizontal="center"/>
    </xf>
    <xf numFmtId="4" fontId="12" fillId="8" borderId="26" xfId="1" applyFont="1" applyFill="1" applyBorder="1" applyAlignment="1">
      <alignment horizontal="right"/>
    </xf>
    <xf numFmtId="4" fontId="15" fillId="14" borderId="15" xfId="1" applyFont="1" applyFill="1" applyBorder="1" applyAlignment="1">
      <alignment horizontal="right"/>
    </xf>
    <xf numFmtId="172" fontId="43" fillId="7" borderId="10" xfId="12" applyFont="1" applyBorder="1" applyAlignment="1">
      <alignment horizontal="center" vertical="center" wrapText="1"/>
    </xf>
    <xf numFmtId="172" fontId="60" fillId="15" borderId="53" xfId="1" applyNumberFormat="1" applyFont="1" applyFill="1" applyBorder="1" applyAlignment="1">
      <alignment horizontal="center"/>
    </xf>
    <xf numFmtId="172" fontId="60" fillId="15" borderId="54" xfId="1" applyNumberFormat="1" applyFont="1" applyFill="1" applyBorder="1" applyAlignment="1">
      <alignment horizontal="center"/>
    </xf>
    <xf numFmtId="172" fontId="60" fillId="15" borderId="55" xfId="1" applyNumberFormat="1" applyFont="1" applyFill="1" applyBorder="1" applyAlignment="1">
      <alignment horizontal="center"/>
    </xf>
    <xf numFmtId="172" fontId="32" fillId="5" borderId="6" xfId="0" applyFont="1" applyFill="1" applyBorder="1" applyAlignment="1">
      <alignment horizontal="center"/>
    </xf>
    <xf numFmtId="39" fontId="59" fillId="10" borderId="14" xfId="0" applyNumberFormat="1" applyFont="1" applyFill="1" applyBorder="1" applyAlignment="1">
      <alignment horizontal="right"/>
    </xf>
    <xf numFmtId="39" fontId="32" fillId="10" borderId="14" xfId="0" applyNumberFormat="1" applyFont="1" applyFill="1" applyBorder="1" applyAlignment="1">
      <alignment horizontal="right"/>
    </xf>
    <xf numFmtId="39" fontId="57" fillId="5" borderId="14" xfId="0" applyNumberFormat="1" applyFont="1" applyFill="1" applyBorder="1" applyAlignment="1">
      <alignment horizontal="right"/>
    </xf>
    <xf numFmtId="166" fontId="11" fillId="2" borderId="0" xfId="0" applyNumberFormat="1" applyFont="1" applyFill="1" applyAlignment="1"/>
    <xf numFmtId="171" fontId="37" fillId="5" borderId="0" xfId="1" applyNumberFormat="1" applyFont="1" applyFill="1" applyBorder="1" applyAlignment="1">
      <alignment horizontal="left"/>
    </xf>
    <xf numFmtId="171" fontId="37" fillId="5" borderId="0" xfId="1" applyNumberFormat="1" applyFont="1" applyFill="1" applyBorder="1" applyAlignment="1"/>
    <xf numFmtId="3" fontId="36" fillId="5" borderId="0" xfId="1" applyNumberFormat="1" applyFont="1" applyFill="1" applyBorder="1" applyAlignment="1">
      <alignment horizontal="left"/>
    </xf>
    <xf numFmtId="39" fontId="36" fillId="5" borderId="0" xfId="1" applyNumberFormat="1" applyFont="1" applyFill="1" applyBorder="1" applyAlignment="1">
      <alignment horizontal="right"/>
    </xf>
    <xf numFmtId="39" fontId="30" fillId="5" borderId="0" xfId="1" applyNumberFormat="1" applyFont="1" applyFill="1" applyBorder="1" applyAlignment="1">
      <alignment horizontal="right"/>
    </xf>
    <xf numFmtId="3" fontId="30" fillId="5" borderId="0" xfId="1" applyNumberFormat="1" applyFont="1" applyFill="1" applyBorder="1" applyAlignment="1">
      <alignment horizontal="left"/>
    </xf>
    <xf numFmtId="3" fontId="41" fillId="5" borderId="0" xfId="1" applyNumberFormat="1" applyFont="1" applyFill="1" applyBorder="1" applyAlignment="1">
      <alignment horizontal="left"/>
    </xf>
    <xf numFmtId="171" fontId="40" fillId="5" borderId="0" xfId="1" applyNumberFormat="1" applyFont="1" applyFill="1" applyBorder="1" applyAlignment="1">
      <alignment horizontal="left"/>
    </xf>
    <xf numFmtId="4" fontId="36" fillId="5" borderId="0" xfId="1" applyFont="1" applyFill="1" applyBorder="1" applyAlignment="1">
      <alignment horizontal="right"/>
    </xf>
    <xf numFmtId="3" fontId="37" fillId="5" borderId="0" xfId="1" applyNumberFormat="1" applyFont="1" applyFill="1" applyBorder="1" applyAlignment="1">
      <alignment horizontal="left"/>
    </xf>
    <xf numFmtId="3" fontId="35" fillId="5" borderId="0" xfId="1" applyNumberFormat="1" applyFont="1" applyFill="1" applyBorder="1" applyAlignment="1">
      <alignment horizontal="left"/>
    </xf>
    <xf numFmtId="3" fontId="33" fillId="5" borderId="0" xfId="1" applyNumberFormat="1" applyFont="1" applyFill="1" applyBorder="1" applyAlignment="1">
      <alignment horizontal="left"/>
    </xf>
    <xf numFmtId="49" fontId="32" fillId="9" borderId="0" xfId="1" applyNumberFormat="1" applyFont="1" applyFill="1" applyBorder="1" applyAlignment="1">
      <alignment horizontal="left"/>
    </xf>
    <xf numFmtId="3" fontId="35" fillId="8" borderId="8" xfId="1" applyNumberFormat="1" applyFont="1" applyFill="1" applyBorder="1" applyAlignment="1">
      <alignment horizontal="left" indent="1"/>
    </xf>
    <xf numFmtId="3" fontId="36" fillId="8" borderId="8" xfId="1" applyNumberFormat="1" applyFont="1" applyFill="1" applyBorder="1" applyAlignment="1">
      <alignment horizontal="left" indent="1"/>
    </xf>
    <xf numFmtId="3" fontId="40" fillId="8" borderId="8" xfId="1" applyNumberFormat="1" applyFont="1" applyFill="1" applyBorder="1" applyAlignment="1">
      <alignment horizontal="left" indent="1"/>
    </xf>
    <xf numFmtId="3" fontId="37" fillId="8" borderId="8" xfId="1" applyNumberFormat="1" applyFont="1" applyFill="1" applyBorder="1" applyAlignment="1">
      <alignment horizontal="left" indent="1"/>
    </xf>
    <xf numFmtId="3" fontId="30" fillId="8" borderId="8" xfId="1" applyNumberFormat="1" applyFont="1" applyFill="1" applyBorder="1" applyAlignment="1">
      <alignment horizontal="left" indent="1"/>
    </xf>
    <xf numFmtId="3" fontId="31" fillId="8" borderId="8" xfId="1" applyNumberFormat="1" applyFont="1" applyFill="1" applyBorder="1" applyAlignment="1"/>
    <xf numFmtId="3" fontId="25" fillId="8" borderId="8" xfId="1" applyNumberFormat="1" applyFont="1" applyFill="1" applyBorder="1" applyAlignment="1">
      <alignment horizontal="right"/>
    </xf>
    <xf numFmtId="3" fontId="12" fillId="8" borderId="10" xfId="1" applyNumberFormat="1" applyFont="1" applyFill="1" applyBorder="1" applyAlignment="1">
      <alignment horizontal="right"/>
    </xf>
    <xf numFmtId="0" fontId="42" fillId="0" borderId="0" xfId="11" applyNumberFormat="1" applyFont="1" applyAlignment="1">
      <alignment vertical="center"/>
    </xf>
    <xf numFmtId="0" fontId="42" fillId="0" borderId="0" xfId="11" applyNumberFormat="1" applyFont="1" applyAlignment="1">
      <alignment vertical="top"/>
    </xf>
    <xf numFmtId="0" fontId="7" fillId="2" borderId="0" xfId="11" applyNumberFormat="1" applyFont="1" applyFill="1" applyAlignment="1"/>
    <xf numFmtId="0" fontId="15" fillId="2" borderId="0" xfId="11" applyNumberFormat="1" applyFont="1" applyFill="1" applyAlignment="1" applyProtection="1">
      <alignment horizontal="center"/>
      <protection locked="0"/>
    </xf>
    <xf numFmtId="0" fontId="15" fillId="0" borderId="0" xfId="11" applyNumberFormat="1" applyFont="1" applyFill="1" applyAlignment="1" applyProtection="1">
      <protection locked="0"/>
    </xf>
    <xf numFmtId="0" fontId="32" fillId="5" borderId="5" xfId="11" applyNumberFormat="1" applyFont="1" applyFill="1" applyBorder="1" applyAlignment="1" applyProtection="1">
      <protection locked="0"/>
    </xf>
    <xf numFmtId="0" fontId="32" fillId="5" borderId="8" xfId="11" applyNumberFormat="1" applyFont="1" applyFill="1" applyBorder="1" applyAlignment="1" applyProtection="1">
      <alignment horizontal="left"/>
      <protection locked="0"/>
    </xf>
    <xf numFmtId="0" fontId="37" fillId="5" borderId="8" xfId="11" applyNumberFormat="1" applyFont="1" applyFill="1" applyBorder="1" applyAlignment="1" applyProtection="1">
      <alignment horizontal="left"/>
      <protection locked="0"/>
    </xf>
    <xf numFmtId="0" fontId="37" fillId="5" borderId="8" xfId="11" applyNumberFormat="1" applyFont="1" applyFill="1" applyBorder="1" applyAlignment="1" applyProtection="1">
      <protection locked="0"/>
    </xf>
    <xf numFmtId="0" fontId="11" fillId="0" borderId="0" xfId="11" applyNumberFormat="1" applyFont="1" applyFill="1" applyAlignment="1" applyProtection="1">
      <alignment horizontal="left"/>
      <protection locked="0"/>
    </xf>
    <xf numFmtId="0" fontId="37" fillId="5" borderId="5" xfId="11" applyNumberFormat="1" applyFont="1" applyFill="1" applyBorder="1" applyAlignment="1" applyProtection="1">
      <alignment horizontal="left"/>
      <protection locked="0"/>
    </xf>
    <xf numFmtId="0" fontId="11" fillId="5" borderId="8" xfId="11" applyNumberFormat="1" applyFont="1" applyFill="1" applyBorder="1" applyAlignment="1" applyProtection="1">
      <alignment horizontal="left"/>
      <protection locked="0"/>
    </xf>
    <xf numFmtId="0" fontId="13" fillId="5" borderId="8" xfId="11" applyNumberFormat="1" applyFont="1" applyFill="1" applyBorder="1" applyAlignment="1" applyProtection="1">
      <protection locked="0"/>
    </xf>
    <xf numFmtId="0" fontId="13" fillId="8" borderId="8" xfId="11" applyNumberFormat="1" applyFont="1" applyFill="1" applyBorder="1" applyAlignment="1" applyProtection="1">
      <protection locked="0"/>
    </xf>
    <xf numFmtId="0" fontId="15" fillId="8" borderId="10" xfId="11" applyNumberFormat="1" applyFont="1" applyFill="1" applyBorder="1" applyAlignment="1" applyProtection="1">
      <alignment vertical="center"/>
      <protection locked="0"/>
    </xf>
    <xf numFmtId="0" fontId="24" fillId="2" borderId="0" xfId="11" applyNumberFormat="1" applyFont="1" applyFill="1" applyAlignment="1"/>
    <xf numFmtId="0" fontId="11" fillId="2" borderId="5" xfId="11" applyNumberFormat="1" applyFont="1" applyFill="1" applyBorder="1" applyAlignment="1"/>
    <xf numFmtId="0" fontId="39" fillId="2" borderId="8" xfId="11" applyNumberFormat="1" applyFont="1" applyFill="1" applyBorder="1" applyAlignment="1">
      <alignment horizontal="left"/>
    </xf>
    <xf numFmtId="0" fontId="11" fillId="2" borderId="10" xfId="11" applyNumberFormat="1" applyFont="1" applyFill="1" applyBorder="1" applyAlignment="1"/>
    <xf numFmtId="0" fontId="11" fillId="2" borderId="0" xfId="11" applyNumberFormat="1" applyFont="1" applyFill="1" applyAlignment="1" applyProtection="1">
      <protection locked="0"/>
    </xf>
    <xf numFmtId="0" fontId="11" fillId="2" borderId="0" xfId="11" applyNumberFormat="1" applyFont="1" applyFill="1" applyAlignment="1"/>
    <xf numFmtId="0" fontId="42" fillId="5" borderId="14" xfId="0" applyNumberFormat="1" applyFont="1" applyFill="1" applyBorder="1" applyAlignment="1">
      <alignment horizontal="center" vertical="center"/>
    </xf>
    <xf numFmtId="0" fontId="42" fillId="5" borderId="14" xfId="11" applyNumberFormat="1" applyFont="1" applyFill="1" applyBorder="1" applyAlignment="1">
      <alignment horizontal="center" vertical="center"/>
    </xf>
    <xf numFmtId="0" fontId="41" fillId="8" borderId="33" xfId="0" applyNumberFormat="1" applyFont="1" applyFill="1" applyBorder="1" applyAlignment="1">
      <alignment horizontal="left" vertical="center"/>
    </xf>
    <xf numFmtId="172" fontId="41" fillId="8" borderId="33" xfId="0" quotePrefix="1" applyNumberFormat="1" applyFont="1" applyFill="1" applyBorder="1" applyAlignment="1">
      <alignment horizontal="left" vertical="center"/>
    </xf>
    <xf numFmtId="0" fontId="41" fillId="8" borderId="34" xfId="0" applyNumberFormat="1" applyFont="1" applyFill="1" applyBorder="1" applyAlignment="1">
      <alignment horizontal="left"/>
    </xf>
    <xf numFmtId="165" fontId="13" fillId="2" borderId="0" xfId="0" applyNumberFormat="1" applyFont="1" applyFill="1" applyBorder="1" applyAlignment="1"/>
    <xf numFmtId="0" fontId="11" fillId="2" borderId="0" xfId="9" applyNumberFormat="1" applyFont="1" applyFill="1" applyAlignment="1">
      <alignment horizontal="left" indent="1"/>
    </xf>
    <xf numFmtId="0" fontId="12" fillId="2" borderId="0" xfId="0" applyNumberFormat="1" applyFont="1" applyFill="1" applyAlignment="1">
      <alignment horizontal="centerContinuous"/>
    </xf>
    <xf numFmtId="0" fontId="41" fillId="8" borderId="6" xfId="0" applyNumberFormat="1" applyFont="1" applyFill="1" applyBorder="1" applyAlignment="1"/>
    <xf numFmtId="0" fontId="35" fillId="8" borderId="0" xfId="0" applyNumberFormat="1" applyFont="1" applyFill="1" applyBorder="1" applyAlignment="1"/>
    <xf numFmtId="0" fontId="41" fillId="8" borderId="0" xfId="0" applyNumberFormat="1" applyFont="1" applyFill="1" applyBorder="1" applyAlignment="1"/>
    <xf numFmtId="0" fontId="32" fillId="12" borderId="26" xfId="0" applyNumberFormat="1" applyFont="1" applyFill="1" applyBorder="1" applyAlignment="1"/>
    <xf numFmtId="0" fontId="37" fillId="8" borderId="0" xfId="0" applyNumberFormat="1" applyFont="1" applyFill="1" applyBorder="1" applyAlignment="1">
      <alignment horizontal="left"/>
    </xf>
    <xf numFmtId="0" fontId="11" fillId="8" borderId="0" xfId="0" applyNumberFormat="1" applyFont="1" applyFill="1" applyBorder="1" applyAlignment="1">
      <alignment horizontal="left"/>
    </xf>
    <xf numFmtId="0" fontId="12" fillId="2" borderId="0" xfId="0" applyNumberFormat="1" applyFont="1" applyFill="1" applyAlignment="1">
      <alignment horizontal="left"/>
    </xf>
    <xf numFmtId="0" fontId="12" fillId="2" borderId="0" xfId="0" applyNumberFormat="1" applyFont="1" applyFill="1" applyAlignment="1"/>
    <xf numFmtId="0" fontId="8" fillId="2" borderId="0" xfId="0" applyNumberFormat="1" applyFont="1" applyFill="1" applyAlignment="1"/>
    <xf numFmtId="0" fontId="11" fillId="2" borderId="0" xfId="9" applyNumberFormat="1" applyFont="1" applyFill="1" applyAlignment="1"/>
    <xf numFmtId="3" fontId="14" fillId="3" borderId="0" xfId="1" applyNumberFormat="1" applyFont="1" applyFill="1" applyBorder="1" applyAlignment="1">
      <alignment horizontal="centerContinuous"/>
    </xf>
    <xf numFmtId="172" fontId="0" fillId="3" borderId="0" xfId="0" applyFill="1" applyBorder="1" applyAlignment="1"/>
    <xf numFmtId="3" fontId="18" fillId="3" borderId="0" xfId="1" applyNumberFormat="1" applyFont="1" applyFill="1" applyBorder="1" applyAlignment="1">
      <alignment vertical="center"/>
    </xf>
    <xf numFmtId="172" fontId="18" fillId="3" borderId="0" xfId="0" applyFont="1" applyFill="1" applyBorder="1" applyAlignment="1">
      <alignment horizontal="center" vertical="center"/>
    </xf>
    <xf numFmtId="172" fontId="18" fillId="3" borderId="0" xfId="0" applyFont="1" applyFill="1" applyBorder="1" applyAlignment="1" applyProtection="1">
      <alignment horizontal="center" vertical="center"/>
      <protection locked="0"/>
    </xf>
    <xf numFmtId="172" fontId="18" fillId="3" borderId="0" xfId="0" applyFont="1" applyFill="1" applyBorder="1" applyAlignment="1" applyProtection="1">
      <alignment horizontal="center" vertical="center" wrapText="1"/>
      <protection locked="0"/>
    </xf>
    <xf numFmtId="3" fontId="18" fillId="3" borderId="0" xfId="0" applyNumberFormat="1" applyFont="1" applyFill="1" applyBorder="1" applyAlignment="1" applyProtection="1">
      <alignment horizontal="center" vertical="center" wrapText="1"/>
      <protection locked="0"/>
    </xf>
    <xf numFmtId="172" fontId="12" fillId="3" borderId="0" xfId="0" applyFont="1" applyFill="1" applyBorder="1" applyAlignment="1" applyProtection="1">
      <protection locked="0"/>
    </xf>
    <xf numFmtId="172" fontId="0" fillId="3" borderId="0" xfId="0" applyFill="1" applyBorder="1" applyAlignment="1" applyProtection="1">
      <protection locked="0"/>
    </xf>
    <xf numFmtId="3" fontId="11" fillId="3" borderId="0" xfId="1" applyNumberFormat="1" applyFont="1" applyFill="1" applyBorder="1" applyAlignment="1" applyProtection="1">
      <alignment horizontal="center"/>
      <protection locked="0"/>
    </xf>
    <xf numFmtId="172" fontId="11" fillId="3" borderId="0" xfId="1" quotePrefix="1" applyNumberFormat="1" applyFont="1" applyFill="1" applyBorder="1" applyAlignment="1" applyProtection="1">
      <alignment horizontal="left"/>
      <protection locked="0"/>
    </xf>
    <xf numFmtId="172" fontId="11" fillId="3" borderId="0" xfId="0" quotePrefix="1" applyFont="1" applyFill="1" applyBorder="1" applyAlignment="1" applyProtection="1">
      <alignment horizontal="left"/>
      <protection locked="0"/>
    </xf>
    <xf numFmtId="165" fontId="11" fillId="3" borderId="0" xfId="3" applyFont="1" applyFill="1" applyBorder="1" applyAlignment="1" applyProtection="1">
      <alignment horizontal="left"/>
      <protection locked="0"/>
    </xf>
    <xf numFmtId="172" fontId="11" fillId="3" borderId="0" xfId="0" applyFont="1" applyFill="1" applyBorder="1" applyAlignment="1" applyProtection="1">
      <alignment horizontal="left"/>
      <protection locked="0"/>
    </xf>
    <xf numFmtId="4" fontId="11" fillId="3" borderId="0" xfId="0" applyNumberFormat="1" applyFont="1" applyFill="1" applyBorder="1" applyAlignment="1" applyProtection="1">
      <alignment horizontal="right"/>
      <protection locked="0"/>
    </xf>
    <xf numFmtId="172" fontId="11" fillId="3" borderId="0" xfId="0" applyFont="1" applyFill="1" applyBorder="1" applyAlignment="1" applyProtection="1">
      <alignment horizontal="center"/>
      <protection locked="0"/>
    </xf>
    <xf numFmtId="4" fontId="11" fillId="3" borderId="0" xfId="1" applyFont="1" applyFill="1" applyBorder="1" applyAlignment="1" applyProtection="1">
      <protection locked="0"/>
    </xf>
    <xf numFmtId="172" fontId="11" fillId="3" borderId="0" xfId="1" applyNumberFormat="1" applyFont="1" applyFill="1" applyBorder="1" applyAlignment="1" applyProtection="1">
      <alignment horizontal="left"/>
      <protection locked="0"/>
    </xf>
    <xf numFmtId="3" fontId="13" fillId="3" borderId="0" xfId="1" applyNumberFormat="1" applyFont="1" applyFill="1" applyBorder="1" applyAlignment="1" applyProtection="1">
      <alignment horizontal="center"/>
      <protection locked="0"/>
    </xf>
    <xf numFmtId="4" fontId="13" fillId="3" borderId="0" xfId="0" applyNumberFormat="1" applyFont="1" applyFill="1" applyBorder="1" applyAlignment="1" applyProtection="1">
      <alignment horizontal="right"/>
      <protection locked="0"/>
    </xf>
    <xf numFmtId="3" fontId="9" fillId="3" borderId="0" xfId="1" applyNumberFormat="1" applyFont="1" applyFill="1" applyBorder="1" applyAlignment="1"/>
    <xf numFmtId="3" fontId="7" fillId="3" borderId="0" xfId="1" applyNumberFormat="1" applyFont="1" applyFill="1" applyBorder="1" applyAlignment="1"/>
    <xf numFmtId="172" fontId="7" fillId="3" borderId="0" xfId="0" applyFont="1" applyFill="1" applyBorder="1" applyAlignment="1" applyProtection="1">
      <protection locked="0"/>
    </xf>
    <xf numFmtId="4" fontId="7" fillId="3" borderId="0" xfId="0" applyNumberFormat="1" applyFont="1" applyFill="1" applyBorder="1" applyAlignment="1" applyProtection="1">
      <protection locked="0"/>
    </xf>
    <xf numFmtId="4" fontId="11" fillId="3" borderId="0" xfId="0" applyNumberFormat="1" applyFont="1" applyFill="1" applyBorder="1" applyAlignment="1" applyProtection="1">
      <protection locked="0"/>
    </xf>
    <xf numFmtId="172" fontId="7" fillId="3" borderId="0" xfId="0" applyFont="1" applyFill="1" applyBorder="1" applyAlignment="1"/>
    <xf numFmtId="172" fontId="14" fillId="2" borderId="0" xfId="0" applyFont="1" applyFill="1" applyAlignment="1"/>
    <xf numFmtId="172" fontId="55" fillId="3" borderId="0" xfId="1" applyNumberFormat="1" applyFont="1" applyFill="1" applyBorder="1" applyAlignment="1">
      <alignment horizontal="center"/>
    </xf>
    <xf numFmtId="0" fontId="37" fillId="8" borderId="14" xfId="1" applyNumberFormat="1" applyFont="1" applyFill="1" applyBorder="1" applyAlignment="1">
      <alignment horizontal="right"/>
    </xf>
    <xf numFmtId="172" fontId="43" fillId="7" borderId="8" xfId="12" applyFont="1" applyBorder="1" applyAlignment="1">
      <alignment horizontal="centerContinuous" vertical="center"/>
    </xf>
    <xf numFmtId="172" fontId="62" fillId="7" borderId="49" xfId="12" applyFont="1" applyBorder="1" applyAlignment="1">
      <alignment horizontal="centerContinuous" vertical="center"/>
    </xf>
    <xf numFmtId="172" fontId="62" fillId="7" borderId="26" xfId="12" applyFont="1" applyBorder="1" applyAlignment="1">
      <alignment horizontal="centerContinuous" vertical="center"/>
    </xf>
    <xf numFmtId="172" fontId="43" fillId="7" borderId="26" xfId="12" applyFont="1" applyBorder="1" applyAlignment="1">
      <alignment horizontal="centerContinuous" vertical="center"/>
    </xf>
    <xf numFmtId="172" fontId="43" fillId="7" borderId="25" xfId="12" applyFont="1" applyBorder="1" applyAlignment="1">
      <alignment horizontal="centerContinuous" vertical="center"/>
    </xf>
    <xf numFmtId="4" fontId="37" fillId="18" borderId="14" xfId="1" applyFont="1" applyFill="1" applyBorder="1" applyAlignment="1">
      <alignment horizontal="right"/>
    </xf>
    <xf numFmtId="0" fontId="32" fillId="13" borderId="14" xfId="1" applyNumberFormat="1" applyFont="1" applyFill="1" applyBorder="1" applyAlignment="1">
      <alignment horizontal="right"/>
    </xf>
    <xf numFmtId="4" fontId="37" fillId="13" borderId="14" xfId="1" applyFont="1" applyFill="1" applyBorder="1" applyAlignment="1">
      <alignment horizontal="right"/>
    </xf>
    <xf numFmtId="4" fontId="32" fillId="13" borderId="14" xfId="1" applyFont="1" applyFill="1" applyBorder="1" applyAlignment="1">
      <alignment horizontal="right"/>
    </xf>
    <xf numFmtId="4" fontId="37" fillId="8" borderId="14" xfId="1" applyFont="1" applyFill="1" applyBorder="1" applyAlignment="1">
      <alignment horizontal="center"/>
    </xf>
    <xf numFmtId="4" fontId="35" fillId="3" borderId="0" xfId="1" applyFont="1" applyFill="1" applyBorder="1" applyAlignment="1">
      <alignment horizontal="centerContinuous"/>
    </xf>
    <xf numFmtId="4" fontId="35" fillId="12" borderId="63" xfId="1" applyFont="1" applyFill="1" applyBorder="1" applyAlignment="1">
      <alignment horizontal="centerContinuous"/>
    </xf>
    <xf numFmtId="4" fontId="32" fillId="13" borderId="64" xfId="1" applyFont="1" applyFill="1" applyBorder="1" applyAlignment="1">
      <alignment horizontal="right"/>
    </xf>
    <xf numFmtId="172" fontId="12" fillId="2" borderId="63" xfId="0" applyFont="1" applyFill="1" applyBorder="1" applyAlignment="1"/>
    <xf numFmtId="3" fontId="63" fillId="2" borderId="0" xfId="1" applyNumberFormat="1" applyFont="1" applyFill="1" applyAlignment="1">
      <alignment horizontal="left"/>
    </xf>
    <xf numFmtId="3" fontId="8" fillId="3" borderId="0" xfId="1" applyNumberFormat="1" applyFont="1" applyFill="1" applyBorder="1" applyAlignment="1"/>
    <xf numFmtId="172" fontId="8" fillId="3" borderId="0" xfId="0" applyFont="1" applyFill="1" applyBorder="1" applyAlignment="1"/>
    <xf numFmtId="172" fontId="11" fillId="3" borderId="0" xfId="0" quotePrefix="1" applyNumberFormat="1" applyFont="1" applyFill="1" applyBorder="1" applyAlignment="1">
      <alignment horizontal="left"/>
    </xf>
    <xf numFmtId="172" fontId="11" fillId="3" borderId="0" xfId="0" applyFont="1" applyFill="1" applyBorder="1" applyAlignment="1"/>
    <xf numFmtId="172" fontId="11" fillId="3" borderId="0" xfId="0" applyNumberFormat="1" applyFont="1" applyFill="1" applyBorder="1" applyAlignment="1">
      <alignment horizontal="left"/>
    </xf>
    <xf numFmtId="39" fontId="57" fillId="4" borderId="14" xfId="0" applyNumberFormat="1" applyFont="1" applyFill="1" applyBorder="1" applyAlignment="1">
      <alignment horizontal="right"/>
    </xf>
    <xf numFmtId="172" fontId="21" fillId="3" borderId="0" xfId="0" applyFont="1" applyFill="1" applyBorder="1" applyAlignment="1">
      <alignment vertical="center"/>
    </xf>
    <xf numFmtId="172" fontId="21" fillId="3" borderId="0" xfId="0" applyFont="1" applyFill="1" applyBorder="1" applyAlignment="1"/>
    <xf numFmtId="172" fontId="12" fillId="3" borderId="0" xfId="0" applyFont="1" applyFill="1" applyAlignment="1"/>
    <xf numFmtId="4" fontId="11" fillId="4" borderId="14" xfId="1" applyFont="1" applyFill="1" applyBorder="1" applyProtection="1"/>
    <xf numFmtId="2" fontId="32" fillId="5" borderId="0" xfId="11" applyNumberFormat="1" applyFont="1" applyFill="1" applyBorder="1" applyAlignment="1" applyProtection="1">
      <protection locked="0"/>
    </xf>
    <xf numFmtId="172" fontId="60" fillId="15" borderId="53" xfId="1" applyNumberFormat="1" applyFont="1" applyFill="1" applyBorder="1" applyAlignment="1">
      <alignment horizontal="center" wrapText="1"/>
    </xf>
    <xf numFmtId="172" fontId="60" fillId="15" borderId="54" xfId="1" applyNumberFormat="1" applyFont="1" applyFill="1" applyBorder="1" applyAlignment="1">
      <alignment horizontal="center" wrapText="1"/>
    </xf>
    <xf numFmtId="172" fontId="60" fillId="15" borderId="55" xfId="1" applyNumberFormat="1" applyFont="1" applyFill="1" applyBorder="1" applyAlignment="1">
      <alignment horizontal="center" wrapText="1"/>
    </xf>
    <xf numFmtId="172" fontId="64" fillId="2" borderId="0" xfId="0" applyFont="1" applyFill="1" applyAlignment="1">
      <alignment horizontal="right"/>
    </xf>
    <xf numFmtId="4" fontId="64" fillId="2" borderId="0" xfId="1" applyFont="1" applyFill="1" applyAlignment="1">
      <alignment horizontal="right"/>
    </xf>
    <xf numFmtId="172" fontId="64" fillId="3" borderId="0" xfId="0" applyFont="1" applyFill="1" applyBorder="1" applyAlignment="1">
      <alignment horizontal="right"/>
    </xf>
    <xf numFmtId="4" fontId="64" fillId="3" borderId="0" xfId="1" applyFont="1" applyFill="1" applyBorder="1" applyAlignment="1">
      <alignment horizontal="right"/>
    </xf>
    <xf numFmtId="4" fontId="64" fillId="2" borderId="0" xfId="1" applyFont="1" applyFill="1" applyAlignment="1"/>
    <xf numFmtId="0" fontId="64" fillId="0" borderId="0" xfId="11" applyNumberFormat="1" applyFont="1" applyFill="1" applyBorder="1" applyAlignment="1" applyProtection="1">
      <alignment horizontal="right"/>
      <protection locked="0"/>
    </xf>
    <xf numFmtId="2" fontId="64" fillId="0" borderId="0" xfId="11" applyNumberFormat="1" applyFont="1" applyFill="1" applyBorder="1" applyAlignment="1" applyProtection="1">
      <protection locked="0"/>
    </xf>
    <xf numFmtId="4" fontId="65" fillId="2" borderId="0" xfId="0" applyNumberFormat="1" applyFont="1" applyFill="1" applyBorder="1" applyAlignment="1"/>
    <xf numFmtId="4" fontId="66" fillId="2" borderId="0" xfId="1" applyFont="1" applyFill="1" applyAlignment="1"/>
    <xf numFmtId="172" fontId="64" fillId="2" borderId="0" xfId="0" applyFont="1" applyFill="1" applyAlignment="1"/>
    <xf numFmtId="4" fontId="66" fillId="2" borderId="0" xfId="1" applyFont="1" applyFill="1" applyBorder="1" applyAlignment="1"/>
    <xf numFmtId="172" fontId="64" fillId="2" borderId="0" xfId="0" applyFont="1" applyFill="1" applyBorder="1" applyAlignment="1"/>
    <xf numFmtId="40" fontId="11" fillId="12" borderId="12" xfId="0" applyNumberFormat="1" applyFont="1" applyFill="1" applyBorder="1" applyAlignment="1"/>
    <xf numFmtId="40" fontId="12" fillId="8" borderId="0" xfId="0" applyNumberFormat="1" applyFont="1" applyFill="1" applyBorder="1" applyAlignment="1"/>
    <xf numFmtId="4" fontId="11" fillId="8" borderId="8" xfId="1" applyFont="1" applyFill="1" applyBorder="1"/>
    <xf numFmtId="4" fontId="11" fillId="2" borderId="8" xfId="1" applyFont="1" applyFill="1" applyBorder="1" applyAlignment="1"/>
    <xf numFmtId="172" fontId="8" fillId="8" borderId="0" xfId="0" applyFont="1" applyFill="1" applyAlignment="1"/>
    <xf numFmtId="172" fontId="8" fillId="8" borderId="66" xfId="0" applyFont="1" applyFill="1" applyBorder="1" applyAlignment="1"/>
    <xf numFmtId="40" fontId="11" fillId="8" borderId="0" xfId="0" applyNumberFormat="1" applyFont="1" applyFill="1" applyBorder="1" applyAlignment="1"/>
    <xf numFmtId="4" fontId="11" fillId="8" borderId="67" xfId="1" applyFont="1" applyFill="1" applyBorder="1"/>
    <xf numFmtId="4" fontId="11" fillId="12" borderId="68" xfId="1" applyFont="1" applyFill="1" applyBorder="1"/>
    <xf numFmtId="4" fontId="11" fillId="8" borderId="69" xfId="1" applyFont="1" applyFill="1" applyBorder="1" applyAlignment="1"/>
    <xf numFmtId="172" fontId="8" fillId="8" borderId="0" xfId="0" applyFont="1" applyFill="1" applyBorder="1" applyAlignment="1"/>
    <xf numFmtId="4" fontId="11" fillId="8" borderId="70" xfId="1" applyFont="1" applyFill="1" applyBorder="1" applyAlignment="1"/>
    <xf numFmtId="172" fontId="12" fillId="8" borderId="71" xfId="0" applyFont="1" applyFill="1" applyBorder="1" applyAlignment="1"/>
    <xf numFmtId="40" fontId="13" fillId="8" borderId="66" xfId="0" applyNumberFormat="1" applyFont="1" applyFill="1" applyBorder="1" applyAlignment="1"/>
    <xf numFmtId="40" fontId="11" fillId="8" borderId="66" xfId="0" applyNumberFormat="1" applyFont="1" applyFill="1" applyBorder="1" applyAlignment="1"/>
    <xf numFmtId="0" fontId="12" fillId="8" borderId="71" xfId="0" applyNumberFormat="1" applyFont="1" applyFill="1" applyBorder="1" applyAlignment="1">
      <alignment horizontal="left"/>
    </xf>
    <xf numFmtId="3" fontId="12" fillId="8" borderId="71" xfId="2" applyFont="1" applyFill="1" applyBorder="1"/>
    <xf numFmtId="9" fontId="12" fillId="8" borderId="71" xfId="2" applyNumberFormat="1" applyFont="1" applyFill="1" applyBorder="1" applyAlignment="1">
      <alignment horizontal="left"/>
    </xf>
    <xf numFmtId="40" fontId="12" fillId="8" borderId="72" xfId="0" applyNumberFormat="1" applyFont="1" applyFill="1" applyBorder="1" applyAlignment="1"/>
    <xf numFmtId="3" fontId="11" fillId="8" borderId="70" xfId="1" applyNumberFormat="1" applyFont="1" applyFill="1" applyBorder="1" applyAlignment="1"/>
    <xf numFmtId="3" fontId="13" fillId="8" borderId="70" xfId="1" applyNumberFormat="1" applyFont="1" applyFill="1" applyBorder="1" applyAlignment="1"/>
    <xf numFmtId="3" fontId="12" fillId="8" borderId="73" xfId="1" applyNumberFormat="1" applyFont="1" applyFill="1" applyBorder="1" applyAlignment="1">
      <alignment horizontal="left"/>
    </xf>
    <xf numFmtId="0" fontId="11" fillId="3" borderId="0" xfId="0" quotePrefix="1" applyNumberFormat="1" applyFont="1" applyFill="1" applyBorder="1" applyAlignment="1">
      <alignment horizontal="left"/>
    </xf>
    <xf numFmtId="0" fontId="11" fillId="3" borderId="0" xfId="0" applyNumberFormat="1" applyFont="1" applyFill="1" applyBorder="1" applyAlignment="1">
      <alignment horizontal="left"/>
    </xf>
    <xf numFmtId="40" fontId="8" fillId="8" borderId="0" xfId="0" applyNumberFormat="1" applyFont="1" applyFill="1" applyAlignment="1"/>
    <xf numFmtId="40" fontId="11" fillId="12" borderId="0" xfId="0" applyNumberFormat="1" applyFont="1" applyFill="1" applyBorder="1" applyAlignment="1"/>
    <xf numFmtId="172" fontId="43" fillId="7" borderId="8" xfId="12" applyFont="1" applyBorder="1" applyAlignment="1">
      <alignment horizontal="center" vertical="center" wrapText="1"/>
    </xf>
    <xf numFmtId="172" fontId="43" fillId="7" borderId="0" xfId="12" applyFont="1" applyBorder="1" applyAlignment="1">
      <alignment horizontal="center" vertical="center" wrapText="1"/>
    </xf>
    <xf numFmtId="172" fontId="67" fillId="8" borderId="30" xfId="0" applyFont="1" applyFill="1" applyBorder="1" applyAlignment="1">
      <alignment vertical="center"/>
    </xf>
    <xf numFmtId="0" fontId="37" fillId="3" borderId="14" xfId="1" applyNumberFormat="1" applyFont="1" applyFill="1" applyBorder="1" applyAlignment="1">
      <alignment horizontal="right"/>
    </xf>
    <xf numFmtId="4" fontId="37" fillId="3" borderId="14" xfId="1" applyFont="1" applyFill="1" applyBorder="1" applyAlignment="1">
      <alignment horizontal="left"/>
    </xf>
    <xf numFmtId="172" fontId="43" fillId="7" borderId="12" xfId="12" applyFont="1" applyBorder="1" applyAlignment="1">
      <alignment horizontal="center" vertical="center" wrapText="1"/>
    </xf>
    <xf numFmtId="172" fontId="8" fillId="2" borderId="0" xfId="0" applyFont="1" applyFill="1" applyBorder="1" applyAlignment="1">
      <alignment horizontal="right"/>
    </xf>
    <xf numFmtId="39" fontId="32" fillId="10" borderId="15" xfId="0" applyNumberFormat="1" applyFont="1" applyFill="1" applyBorder="1" applyAlignment="1">
      <alignment horizontal="right"/>
    </xf>
    <xf numFmtId="39" fontId="59" fillId="10" borderId="15" xfId="0" applyNumberFormat="1" applyFont="1" applyFill="1" applyBorder="1" applyAlignment="1">
      <alignment horizontal="right"/>
    </xf>
    <xf numFmtId="40" fontId="37" fillId="5" borderId="14" xfId="1" applyNumberFormat="1" applyFont="1" applyFill="1" applyBorder="1" applyAlignment="1">
      <alignment horizontal="right"/>
    </xf>
    <xf numFmtId="40" fontId="57" fillId="5" borderId="14" xfId="0" applyNumberFormat="1" applyFont="1" applyFill="1" applyBorder="1" applyAlignment="1">
      <alignment horizontal="right"/>
    </xf>
    <xf numFmtId="174" fontId="42" fillId="4" borderId="14" xfId="11" applyNumberFormat="1" applyFont="1" applyFill="1" applyBorder="1" applyAlignment="1">
      <alignment horizontal="center" vertical="center"/>
    </xf>
    <xf numFmtId="0" fontId="15" fillId="2" borderId="26" xfId="0" applyNumberFormat="1" applyFont="1" applyFill="1" applyBorder="1" applyAlignment="1">
      <alignment horizontal="left"/>
    </xf>
    <xf numFmtId="4" fontId="37" fillId="3" borderId="14" xfId="1" applyFont="1" applyFill="1" applyBorder="1" applyAlignment="1"/>
    <xf numFmtId="40" fontId="32" fillId="9" borderId="14" xfId="0" applyNumberFormat="1" applyFont="1" applyFill="1" applyBorder="1" applyAlignment="1">
      <alignment horizontal="right"/>
    </xf>
    <xf numFmtId="40" fontId="58" fillId="9" borderId="14" xfId="0" applyNumberFormat="1" applyFont="1" applyFill="1" applyBorder="1" applyAlignment="1">
      <alignment horizontal="right"/>
    </xf>
    <xf numFmtId="40" fontId="36" fillId="5" borderId="0" xfId="1" applyNumberFormat="1" applyFont="1" applyFill="1" applyBorder="1" applyAlignment="1">
      <alignment horizontal="right"/>
    </xf>
    <xf numFmtId="40" fontId="36" fillId="5" borderId="0" xfId="0" applyNumberFormat="1" applyFont="1" applyFill="1" applyBorder="1" applyAlignment="1">
      <alignment horizontal="right"/>
    </xf>
    <xf numFmtId="40" fontId="36" fillId="5" borderId="20" xfId="0" applyNumberFormat="1" applyFont="1" applyFill="1" applyBorder="1" applyAlignment="1">
      <alignment horizontal="right"/>
    </xf>
    <xf numFmtId="40" fontId="32" fillId="10" borderId="14" xfId="0" applyNumberFormat="1" applyFont="1" applyFill="1" applyBorder="1" applyAlignment="1">
      <alignment horizontal="right"/>
    </xf>
    <xf numFmtId="40" fontId="59" fillId="10" borderId="14" xfId="0" applyNumberFormat="1" applyFont="1" applyFill="1" applyBorder="1" applyAlignment="1">
      <alignment horizontal="right"/>
    </xf>
    <xf numFmtId="40" fontId="38" fillId="5" borderId="0" xfId="0" applyNumberFormat="1" applyFont="1" applyFill="1" applyBorder="1" applyAlignment="1">
      <alignment horizontal="right"/>
    </xf>
    <xf numFmtId="40" fontId="30" fillId="5" borderId="0" xfId="1" applyNumberFormat="1" applyFont="1" applyFill="1" applyBorder="1" applyAlignment="1">
      <alignment horizontal="right"/>
    </xf>
    <xf numFmtId="40" fontId="30" fillId="5" borderId="0" xfId="0" applyNumberFormat="1" applyFont="1" applyFill="1" applyBorder="1" applyAlignment="1">
      <alignment horizontal="right"/>
    </xf>
    <xf numFmtId="40" fontId="40" fillId="5" borderId="0" xfId="0" applyNumberFormat="1" applyFont="1" applyFill="1" applyBorder="1" applyAlignment="1">
      <alignment horizontal="right"/>
    </xf>
    <xf numFmtId="40" fontId="32" fillId="5" borderId="0" xfId="0" applyNumberFormat="1" applyFont="1" applyFill="1" applyBorder="1" applyAlignment="1">
      <alignment horizontal="right"/>
    </xf>
    <xf numFmtId="40" fontId="32" fillId="10" borderId="15" xfId="0" applyNumberFormat="1" applyFont="1" applyFill="1" applyBorder="1" applyAlignment="1">
      <alignment horizontal="right"/>
    </xf>
    <xf numFmtId="40" fontId="59" fillId="10" borderId="15" xfId="0" applyNumberFormat="1" applyFont="1" applyFill="1" applyBorder="1" applyAlignment="1">
      <alignment horizontal="right"/>
    </xf>
    <xf numFmtId="4" fontId="69" fillId="2" borderId="0" xfId="1" applyFont="1"/>
    <xf numFmtId="4" fontId="11" fillId="2" borderId="63" xfId="1" applyFont="1" applyFill="1" applyBorder="1" applyAlignment="1"/>
    <xf numFmtId="172" fontId="60" fillId="0" borderId="53" xfId="1" applyNumberFormat="1" applyFont="1" applyFill="1" applyBorder="1" applyAlignment="1">
      <alignment horizontal="center"/>
    </xf>
    <xf numFmtId="172" fontId="60" fillId="0" borderId="54" xfId="1" applyNumberFormat="1" applyFont="1" applyFill="1" applyBorder="1" applyAlignment="1">
      <alignment horizontal="center"/>
    </xf>
    <xf numFmtId="172" fontId="60" fillId="0" borderId="55" xfId="1" applyNumberFormat="1" applyFont="1" applyFill="1" applyBorder="1" applyAlignment="1">
      <alignment horizontal="center"/>
    </xf>
    <xf numFmtId="3" fontId="12" fillId="8" borderId="0" xfId="1" applyNumberFormat="1" applyFont="1" applyFill="1" applyBorder="1" applyAlignment="1">
      <alignment horizontal="right"/>
    </xf>
    <xf numFmtId="3" fontId="40" fillId="5" borderId="0" xfId="1" applyNumberFormat="1" applyFont="1" applyFill="1" applyBorder="1" applyAlignment="1">
      <alignment horizontal="left"/>
    </xf>
    <xf numFmtId="49" fontId="31" fillId="5" borderId="0" xfId="1" applyNumberFormat="1" applyFont="1" applyFill="1" applyBorder="1" applyAlignment="1"/>
    <xf numFmtId="39" fontId="59" fillId="5" borderId="0" xfId="0" applyNumberFormat="1" applyFont="1" applyFill="1" applyBorder="1" applyAlignment="1">
      <alignment horizontal="right"/>
    </xf>
    <xf numFmtId="40" fontId="59" fillId="5" borderId="0" xfId="0" applyNumberFormat="1" applyFont="1" applyFill="1" applyBorder="1" applyAlignment="1">
      <alignment horizontal="right"/>
    </xf>
    <xf numFmtId="4" fontId="31" fillId="8" borderId="0" xfId="1" applyFont="1" applyFill="1" applyBorder="1" applyAlignment="1">
      <alignment horizontal="right"/>
    </xf>
    <xf numFmtId="4" fontId="15" fillId="8" borderId="0" xfId="1" applyFont="1" applyFill="1" applyBorder="1" applyAlignment="1">
      <alignment horizontal="right"/>
    </xf>
    <xf numFmtId="3" fontId="40" fillId="9" borderId="0" xfId="1" applyNumberFormat="1" applyFont="1" applyFill="1" applyBorder="1" applyAlignment="1">
      <alignment horizontal="left"/>
    </xf>
    <xf numFmtId="3" fontId="40" fillId="10" borderId="0" xfId="1" applyNumberFormat="1" applyFont="1" applyFill="1" applyBorder="1" applyAlignment="1">
      <alignment horizontal="left"/>
    </xf>
    <xf numFmtId="49" fontId="31" fillId="10" borderId="0" xfId="1" applyNumberFormat="1" applyFont="1" applyFill="1" applyBorder="1" applyAlignment="1"/>
    <xf numFmtId="172" fontId="70" fillId="2" borderId="0" xfId="11" applyFont="1" applyFill="1" applyAlignment="1"/>
    <xf numFmtId="172" fontId="71" fillId="2" borderId="0" xfId="11" applyFont="1" applyFill="1" applyAlignment="1"/>
    <xf numFmtId="4" fontId="70" fillId="2" borderId="0" xfId="1" applyFont="1" applyFill="1" applyBorder="1" applyAlignment="1"/>
    <xf numFmtId="4" fontId="70" fillId="0" borderId="0" xfId="1" applyFont="1" applyFill="1" applyAlignment="1"/>
    <xf numFmtId="172" fontId="70" fillId="2" borderId="0" xfId="11" applyFont="1" applyFill="1" applyAlignment="1">
      <alignment horizontal="right"/>
    </xf>
    <xf numFmtId="172" fontId="70" fillId="2" borderId="0" xfId="0" applyFont="1" applyFill="1" applyAlignment="1"/>
    <xf numFmtId="4" fontId="70" fillId="2" borderId="0" xfId="1" applyFont="1" applyFill="1" applyAlignment="1"/>
    <xf numFmtId="172" fontId="70" fillId="2" borderId="0" xfId="0" applyFont="1" applyFill="1" applyAlignment="1">
      <alignment horizontal="right"/>
    </xf>
    <xf numFmtId="9" fontId="70" fillId="2" borderId="0" xfId="9" applyNumberFormat="1" applyFont="1" applyFill="1" applyAlignment="1"/>
    <xf numFmtId="172" fontId="43" fillId="7" borderId="0" xfId="12" applyFont="1" applyBorder="1" applyAlignment="1">
      <alignment horizontal="center" vertical="center" wrapText="1"/>
    </xf>
    <xf numFmtId="172" fontId="75" fillId="2" borderId="0" xfId="0" applyFont="1" applyFill="1" applyAlignment="1"/>
    <xf numFmtId="4" fontId="41" fillId="3" borderId="14" xfId="1" applyFont="1" applyFill="1" applyBorder="1" applyAlignment="1">
      <alignment horizontal="center"/>
    </xf>
    <xf numFmtId="177" fontId="37" fillId="3" borderId="14" xfId="1" applyNumberFormat="1" applyFont="1" applyFill="1" applyBorder="1" applyAlignment="1"/>
    <xf numFmtId="0" fontId="76" fillId="7" borderId="0" xfId="12" applyNumberFormat="1" applyFont="1" applyBorder="1" applyAlignment="1">
      <alignment horizontal="center" vertical="center" wrapText="1"/>
    </xf>
    <xf numFmtId="0" fontId="41" fillId="8" borderId="14" xfId="1" applyNumberFormat="1" applyFont="1" applyFill="1" applyBorder="1" applyAlignment="1">
      <alignment horizontal="center"/>
    </xf>
    <xf numFmtId="172" fontId="43" fillId="7" borderId="0" xfId="12" applyFont="1" applyBorder="1" applyAlignment="1">
      <alignment horizontal="left" vertical="center" wrapText="1"/>
    </xf>
    <xf numFmtId="0" fontId="43" fillId="7" borderId="8" xfId="12" applyNumberFormat="1" applyFont="1" applyBorder="1" applyAlignment="1">
      <alignment horizontal="center" vertical="center" wrapText="1"/>
    </xf>
    <xf numFmtId="4" fontId="11" fillId="2" borderId="18" xfId="1" applyFont="1" applyBorder="1"/>
    <xf numFmtId="4" fontId="11" fillId="8" borderId="0" xfId="1" applyFont="1" applyFill="1" applyBorder="1"/>
    <xf numFmtId="4" fontId="8" fillId="8" borderId="0" xfId="1" applyFont="1" applyFill="1" applyBorder="1"/>
    <xf numFmtId="4" fontId="11" fillId="8" borderId="26" xfId="1" applyFont="1" applyFill="1" applyBorder="1"/>
    <xf numFmtId="4" fontId="11" fillId="8" borderId="0" xfId="1" applyFont="1" applyFill="1" applyBorder="1" applyAlignment="1"/>
    <xf numFmtId="4" fontId="11" fillId="0" borderId="0" xfId="1" applyFont="1" applyFill="1" applyBorder="1" applyAlignment="1"/>
    <xf numFmtId="4" fontId="12" fillId="0" borderId="76" xfId="1" applyFont="1" applyFill="1" applyBorder="1"/>
    <xf numFmtId="4" fontId="12" fillId="8" borderId="73" xfId="1" applyFont="1" applyFill="1" applyBorder="1"/>
    <xf numFmtId="4" fontId="11" fillId="8" borderId="0" xfId="1" applyFont="1" applyFill="1" applyBorder="1" applyAlignment="1">
      <alignment horizontal="left" wrapText="1"/>
    </xf>
    <xf numFmtId="4" fontId="77" fillId="2" borderId="0" xfId="1" applyFont="1"/>
    <xf numFmtId="4" fontId="11" fillId="0" borderId="71" xfId="1" applyFont="1" applyFill="1" applyBorder="1" applyAlignment="1"/>
    <xf numFmtId="4" fontId="11" fillId="2" borderId="0" xfId="1" applyFont="1" applyBorder="1" applyAlignment="1">
      <alignment horizontal="right"/>
    </xf>
    <xf numFmtId="172" fontId="8" fillId="2" borderId="0" xfId="0" applyFont="1" applyFill="1" applyBorder="1" applyAlignment="1"/>
    <xf numFmtId="172" fontId="43" fillId="7" borderId="5" xfId="12" applyFont="1" applyBorder="1" applyAlignment="1">
      <alignment horizontal="center" vertical="center" wrapText="1"/>
    </xf>
    <xf numFmtId="3" fontId="37" fillId="8" borderId="8" xfId="11" applyNumberFormat="1" applyFont="1" applyFill="1" applyBorder="1" applyAlignment="1">
      <alignment horizontal="left"/>
    </xf>
    <xf numFmtId="3" fontId="37" fillId="8" borderId="0" xfId="11" applyNumberFormat="1" applyFont="1" applyFill="1" applyBorder="1" applyAlignment="1"/>
    <xf numFmtId="0" fontId="37" fillId="8" borderId="8" xfId="11" applyNumberFormat="1" applyFont="1" applyFill="1" applyBorder="1" applyAlignment="1">
      <alignment horizontal="left"/>
    </xf>
    <xf numFmtId="0" fontId="11" fillId="8" borderId="8" xfId="11" applyNumberFormat="1" applyFont="1" applyFill="1" applyBorder="1" applyAlignment="1"/>
    <xf numFmtId="1" fontId="11" fillId="8" borderId="0" xfId="11" applyNumberFormat="1" applyFont="1" applyFill="1" applyBorder="1" applyAlignment="1"/>
    <xf numFmtId="3" fontId="12" fillId="8" borderId="8" xfId="1" applyNumberFormat="1" applyFont="1" applyFill="1" applyBorder="1" applyAlignment="1">
      <alignment horizontal="left"/>
    </xf>
    <xf numFmtId="3" fontId="12" fillId="8" borderId="10" xfId="1" applyNumberFormat="1" applyFont="1" applyFill="1" applyBorder="1" applyAlignment="1">
      <alignment horizontal="left"/>
    </xf>
    <xf numFmtId="172" fontId="12" fillId="8" borderId="11" xfId="0" applyFont="1" applyFill="1" applyBorder="1" applyAlignment="1"/>
    <xf numFmtId="167" fontId="37" fillId="8" borderId="0" xfId="3" applyNumberFormat="1" applyFont="1" applyFill="1" applyBorder="1" applyAlignment="1"/>
    <xf numFmtId="0" fontId="37" fillId="8" borderId="0" xfId="11" applyNumberFormat="1" applyFont="1" applyFill="1" applyBorder="1" applyAlignment="1"/>
    <xf numFmtId="9" fontId="11" fillId="8" borderId="12" xfId="9" applyNumberFormat="1" applyFont="1" applyFill="1" applyBorder="1"/>
    <xf numFmtId="167" fontId="37" fillId="8" borderId="26" xfId="3" applyNumberFormat="1" applyFont="1" applyFill="1" applyBorder="1" applyAlignment="1"/>
    <xf numFmtId="9" fontId="11" fillId="8" borderId="25" xfId="9" applyNumberFormat="1" applyFont="1" applyFill="1" applyBorder="1"/>
    <xf numFmtId="165" fontId="13" fillId="8" borderId="0" xfId="3" applyFont="1" applyFill="1" applyBorder="1" applyAlignment="1"/>
    <xf numFmtId="172" fontId="7" fillId="8" borderId="0" xfId="11" applyFont="1" applyFill="1" applyBorder="1" applyAlignment="1"/>
    <xf numFmtId="9" fontId="13" fillId="8" borderId="12" xfId="9" applyNumberFormat="1" applyFont="1" applyFill="1" applyBorder="1"/>
    <xf numFmtId="4" fontId="13" fillId="8" borderId="52" xfId="1" applyFont="1" applyFill="1" applyBorder="1" applyAlignment="1"/>
    <xf numFmtId="165" fontId="13" fillId="8" borderId="12" xfId="3" applyFont="1" applyFill="1" applyBorder="1" applyAlignment="1"/>
    <xf numFmtId="9" fontId="13" fillId="8" borderId="12" xfId="9" applyNumberFormat="1" applyFont="1" applyFill="1" applyBorder="1" applyAlignment="1">
      <alignment horizontal="right"/>
    </xf>
    <xf numFmtId="165" fontId="13" fillId="8" borderId="78" xfId="3" applyFont="1" applyFill="1" applyBorder="1" applyAlignment="1"/>
    <xf numFmtId="165" fontId="13" fillId="8" borderId="6" xfId="3" applyFont="1" applyFill="1" applyBorder="1" applyAlignment="1"/>
    <xf numFmtId="172" fontId="8" fillId="8" borderId="11" xfId="0" applyFont="1" applyFill="1" applyBorder="1" applyAlignment="1"/>
    <xf numFmtId="9" fontId="13" fillId="8" borderId="13" xfId="9" applyNumberFormat="1" applyFont="1" applyFill="1" applyBorder="1" applyAlignment="1">
      <alignment horizontal="right"/>
    </xf>
    <xf numFmtId="172" fontId="7" fillId="8" borderId="6" xfId="11" applyFont="1" applyFill="1" applyBorder="1" applyAlignment="1"/>
    <xf numFmtId="165" fontId="13" fillId="12" borderId="0" xfId="3" applyFont="1" applyFill="1" applyBorder="1" applyAlignment="1"/>
    <xf numFmtId="9" fontId="13" fillId="12" borderId="12" xfId="9" applyNumberFormat="1" applyFont="1" applyFill="1" applyBorder="1"/>
    <xf numFmtId="172" fontId="62" fillId="7" borderId="53" xfId="12" applyFont="1" applyBorder="1" applyAlignment="1">
      <alignment horizontal="center" vertical="center" wrapText="1"/>
    </xf>
    <xf numFmtId="172" fontId="62" fillId="7" borderId="55" xfId="12" applyFont="1" applyBorder="1" applyAlignment="1">
      <alignment horizontal="center" vertical="center" wrapText="1"/>
    </xf>
    <xf numFmtId="4" fontId="69" fillId="2" borderId="0" xfId="1" applyFont="1" applyFill="1" applyAlignment="1"/>
    <xf numFmtId="172" fontId="69" fillId="2" borderId="0" xfId="0" applyFont="1" applyFill="1" applyAlignment="1">
      <alignment horizontal="right"/>
    </xf>
    <xf numFmtId="9" fontId="13" fillId="8" borderId="78" xfId="9" applyNumberFormat="1" applyFont="1" applyFill="1" applyBorder="1" applyAlignment="1">
      <alignment horizontal="right"/>
    </xf>
    <xf numFmtId="9" fontId="13" fillId="8" borderId="77" xfId="9" applyNumberFormat="1" applyFont="1" applyFill="1" applyBorder="1" applyAlignment="1">
      <alignment horizontal="right"/>
    </xf>
    <xf numFmtId="9" fontId="11" fillId="8" borderId="7" xfId="9" applyNumberFormat="1" applyFont="1" applyFill="1" applyBorder="1"/>
    <xf numFmtId="172" fontId="11" fillId="9" borderId="0" xfId="11" applyFont="1" applyFill="1" applyBorder="1" applyAlignment="1" applyProtection="1">
      <protection locked="0"/>
    </xf>
    <xf numFmtId="4" fontId="37" fillId="0" borderId="14" xfId="1" applyFont="1" applyFill="1" applyBorder="1" applyAlignment="1" applyProtection="1">
      <alignment horizontal="right"/>
      <protection locked="0"/>
    </xf>
    <xf numFmtId="172" fontId="32" fillId="10" borderId="0" xfId="11" applyFont="1" applyFill="1" applyBorder="1" applyAlignment="1" applyProtection="1">
      <alignment horizontal="center"/>
      <protection locked="0"/>
    </xf>
    <xf numFmtId="172" fontId="11" fillId="10" borderId="0" xfId="11" applyFont="1" applyFill="1" applyBorder="1" applyAlignment="1" applyProtection="1">
      <protection locked="0"/>
    </xf>
    <xf numFmtId="0" fontId="37" fillId="10" borderId="8" xfId="11" applyNumberFormat="1" applyFont="1" applyFill="1" applyBorder="1" applyAlignment="1" applyProtection="1">
      <protection locked="0"/>
    </xf>
    <xf numFmtId="172" fontId="32" fillId="9" borderId="0" xfId="11" applyFont="1" applyFill="1" applyBorder="1" applyAlignment="1" applyProtection="1">
      <alignment horizontal="center"/>
      <protection locked="0"/>
    </xf>
    <xf numFmtId="4" fontId="37" fillId="10" borderId="14" xfId="1" applyFont="1" applyFill="1" applyBorder="1" applyAlignment="1" applyProtection="1">
      <alignment horizontal="right"/>
      <protection locked="0"/>
    </xf>
    <xf numFmtId="0" fontId="37" fillId="9" borderId="8" xfId="11" applyNumberFormat="1" applyFont="1" applyFill="1" applyBorder="1" applyAlignment="1" applyProtection="1">
      <alignment horizontal="left"/>
      <protection locked="0"/>
    </xf>
    <xf numFmtId="0" fontId="37" fillId="9" borderId="8" xfId="11" applyNumberFormat="1" applyFont="1" applyFill="1" applyBorder="1" applyAlignment="1" applyProtection="1">
      <protection locked="0"/>
    </xf>
    <xf numFmtId="4" fontId="37" fillId="9" borderId="14" xfId="1" applyFont="1" applyFill="1" applyBorder="1" applyAlignment="1" applyProtection="1">
      <alignment horizontal="right"/>
      <protection locked="0"/>
    </xf>
    <xf numFmtId="1" fontId="37" fillId="9" borderId="0" xfId="11" applyNumberFormat="1" applyFont="1" applyFill="1" applyBorder="1" applyAlignment="1" applyProtection="1">
      <protection locked="0"/>
    </xf>
    <xf numFmtId="1" fontId="32" fillId="10" borderId="0" xfId="11" applyNumberFormat="1" applyFont="1" applyFill="1" applyBorder="1" applyAlignment="1" applyProtection="1">
      <protection locked="0"/>
    </xf>
    <xf numFmtId="0" fontId="37" fillId="10" borderId="8" xfId="11" applyNumberFormat="1" applyFont="1" applyFill="1" applyBorder="1" applyAlignment="1" applyProtection="1">
      <alignment horizontal="left"/>
      <protection locked="0"/>
    </xf>
    <xf numFmtId="171" fontId="32" fillId="9" borderId="0" xfId="11" applyNumberFormat="1" applyFont="1" applyFill="1" applyBorder="1" applyAlignment="1" applyProtection="1">
      <protection locked="0"/>
    </xf>
    <xf numFmtId="172" fontId="7" fillId="9" borderId="0" xfId="11" applyFont="1" applyFill="1" applyBorder="1" applyAlignment="1"/>
    <xf numFmtId="172" fontId="37" fillId="9" borderId="0" xfId="11" applyFont="1" applyFill="1" applyBorder="1" applyAlignment="1" applyProtection="1">
      <protection locked="0"/>
    </xf>
    <xf numFmtId="165" fontId="32" fillId="9" borderId="0" xfId="3" applyFont="1" applyFill="1" applyBorder="1" applyAlignment="1" applyProtection="1">
      <alignment horizontal="right"/>
    </xf>
    <xf numFmtId="4" fontId="11" fillId="9" borderId="0" xfId="11" applyNumberFormat="1" applyFont="1" applyFill="1" applyBorder="1" applyAlignment="1" applyProtection="1">
      <alignment horizontal="right"/>
      <protection locked="0"/>
    </xf>
    <xf numFmtId="172" fontId="37" fillId="10" borderId="0" xfId="11" applyFont="1" applyFill="1" applyBorder="1" applyAlignment="1" applyProtection="1">
      <protection locked="0"/>
    </xf>
    <xf numFmtId="4" fontId="32" fillId="9" borderId="0" xfId="1" applyFont="1" applyFill="1" applyBorder="1" applyAlignment="1" applyProtection="1">
      <alignment horizontal="right"/>
    </xf>
    <xf numFmtId="1" fontId="37" fillId="5" borderId="0" xfId="11" applyNumberFormat="1" applyFont="1" applyFill="1" applyBorder="1" applyAlignment="1" applyProtection="1">
      <alignment horizontal="left"/>
      <protection locked="0"/>
    </xf>
    <xf numFmtId="1" fontId="37" fillId="10" borderId="0" xfId="11" applyNumberFormat="1" applyFont="1" applyFill="1" applyBorder="1" applyAlignment="1" applyProtection="1">
      <alignment horizontal="left"/>
      <protection locked="0"/>
    </xf>
    <xf numFmtId="1" fontId="32" fillId="9" borderId="0" xfId="11" applyNumberFormat="1" applyFont="1" applyFill="1" applyBorder="1" applyAlignment="1" applyProtection="1">
      <alignment horizontal="left"/>
      <protection locked="0"/>
    </xf>
    <xf numFmtId="4" fontId="32" fillId="9" borderId="12" xfId="1" applyFont="1" applyFill="1" applyBorder="1" applyAlignment="1" applyProtection="1">
      <alignment horizontal="right"/>
    </xf>
    <xf numFmtId="4" fontId="11" fillId="9" borderId="0" xfId="1" applyFont="1" applyFill="1" applyBorder="1" applyAlignment="1" applyProtection="1">
      <alignment horizontal="right"/>
      <protection locked="0"/>
    </xf>
    <xf numFmtId="172" fontId="11" fillId="9" borderId="0" xfId="11" applyFont="1" applyFill="1" applyBorder="1" applyAlignment="1" applyProtection="1">
      <alignment horizontal="left"/>
      <protection locked="0"/>
    </xf>
    <xf numFmtId="1" fontId="37" fillId="9" borderId="0" xfId="11" applyNumberFormat="1" applyFont="1" applyFill="1" applyBorder="1" applyAlignment="1" applyProtection="1">
      <alignment horizontal="right"/>
      <protection locked="0"/>
    </xf>
    <xf numFmtId="172" fontId="11" fillId="2" borderId="0" xfId="11" applyFont="1" applyFill="1" applyAlignment="1"/>
    <xf numFmtId="172" fontId="7" fillId="2" borderId="0" xfId="11" applyFont="1" applyFill="1" applyAlignment="1"/>
    <xf numFmtId="171" fontId="37" fillId="5" borderId="0" xfId="11" applyNumberFormat="1" applyFont="1" applyFill="1" applyBorder="1" applyAlignment="1" applyProtection="1">
      <protection locked="0"/>
    </xf>
    <xf numFmtId="49" fontId="32" fillId="9" borderId="0" xfId="11" applyNumberFormat="1" applyFont="1" applyFill="1" applyBorder="1" applyAlignment="1" applyProtection="1">
      <protection locked="0"/>
    </xf>
    <xf numFmtId="49" fontId="32" fillId="10" borderId="0" xfId="11" applyNumberFormat="1" applyFont="1" applyFill="1" applyBorder="1" applyAlignment="1" applyProtection="1">
      <protection locked="0"/>
    </xf>
    <xf numFmtId="1" fontId="37" fillId="9" borderId="0" xfId="11" applyNumberFormat="1" applyFont="1" applyFill="1" applyBorder="1" applyAlignment="1" applyProtection="1">
      <alignment horizontal="left"/>
      <protection locked="0"/>
    </xf>
    <xf numFmtId="1" fontId="32" fillId="10" borderId="0" xfId="11" applyNumberFormat="1" applyFont="1" applyFill="1" applyBorder="1" applyAlignment="1" applyProtection="1">
      <alignment horizontal="left"/>
      <protection locked="0"/>
    </xf>
    <xf numFmtId="0" fontId="37" fillId="10" borderId="10" xfId="11" applyNumberFormat="1" applyFont="1" applyFill="1" applyBorder="1" applyAlignment="1" applyProtection="1">
      <alignment horizontal="left"/>
      <protection locked="0"/>
    </xf>
    <xf numFmtId="172" fontId="11" fillId="10" borderId="11" xfId="11" applyFont="1" applyFill="1" applyBorder="1" applyAlignment="1" applyProtection="1">
      <alignment horizontal="left"/>
      <protection locked="0"/>
    </xf>
    <xf numFmtId="172" fontId="11" fillId="10" borderId="11" xfId="11" applyFont="1" applyFill="1" applyBorder="1" applyAlignment="1" applyProtection="1">
      <protection locked="0"/>
    </xf>
    <xf numFmtId="4" fontId="11" fillId="10" borderId="11" xfId="1" applyFont="1" applyFill="1" applyBorder="1" applyAlignment="1" applyProtection="1">
      <alignment horizontal="right"/>
      <protection locked="0"/>
    </xf>
    <xf numFmtId="172" fontId="32" fillId="10" borderId="11" xfId="11" applyFont="1" applyFill="1" applyBorder="1" applyAlignment="1" applyProtection="1">
      <alignment horizontal="center"/>
      <protection locked="0"/>
    </xf>
    <xf numFmtId="4" fontId="32" fillId="10" borderId="11" xfId="1" applyFont="1" applyFill="1" applyBorder="1" applyAlignment="1" applyProtection="1">
      <alignment horizontal="right"/>
    </xf>
    <xf numFmtId="168" fontId="32" fillId="10" borderId="11" xfId="3" applyNumberFormat="1" applyFont="1" applyFill="1" applyBorder="1" applyAlignment="1" applyProtection="1">
      <alignment horizontal="right"/>
    </xf>
    <xf numFmtId="9" fontId="32" fillId="10" borderId="13" xfId="9" applyNumberFormat="1" applyFont="1" applyFill="1" applyBorder="1" applyAlignment="1" applyProtection="1">
      <alignment horizontal="right"/>
    </xf>
    <xf numFmtId="4" fontId="37" fillId="9" borderId="0" xfId="1" applyFont="1" applyFill="1" applyBorder="1" applyAlignment="1" applyProtection="1">
      <alignment horizontal="right"/>
      <protection locked="0"/>
    </xf>
    <xf numFmtId="4" fontId="32" fillId="9" borderId="0" xfId="1" applyFont="1" applyFill="1" applyBorder="1" applyAlignment="1" applyProtection="1">
      <alignment horizontal="right"/>
      <protection locked="0"/>
    </xf>
    <xf numFmtId="0" fontId="32" fillId="8" borderId="57" xfId="0" applyNumberFormat="1" applyFont="1" applyFill="1" applyBorder="1" applyAlignment="1">
      <alignment horizontal="centerContinuous" vertical="center"/>
    </xf>
    <xf numFmtId="0" fontId="32" fillId="8" borderId="58" xfId="0" applyNumberFormat="1" applyFont="1" applyFill="1" applyBorder="1" applyAlignment="1">
      <alignment horizontal="centerContinuous" vertical="center"/>
    </xf>
    <xf numFmtId="0" fontId="32" fillId="8" borderId="59" xfId="0" applyNumberFormat="1" applyFont="1" applyFill="1" applyBorder="1" applyAlignment="1">
      <alignment horizontal="centerContinuous" vertical="center"/>
    </xf>
    <xf numFmtId="0" fontId="32" fillId="8" borderId="60" xfId="0" applyNumberFormat="1" applyFont="1" applyFill="1" applyBorder="1" applyAlignment="1">
      <alignment horizontal="centerContinuous" vertical="center"/>
    </xf>
    <xf numFmtId="172" fontId="32" fillId="8" borderId="59" xfId="0" applyNumberFormat="1" applyFont="1" applyFill="1" applyBorder="1" applyAlignment="1">
      <alignment horizontal="centerContinuous" vertical="center"/>
    </xf>
    <xf numFmtId="172" fontId="32" fillId="8" borderId="60" xfId="0" applyNumberFormat="1" applyFont="1" applyFill="1" applyBorder="1" applyAlignment="1">
      <alignment horizontal="centerContinuous" vertical="center"/>
    </xf>
    <xf numFmtId="172" fontId="32" fillId="3" borderId="61" xfId="0" applyFont="1" applyFill="1" applyBorder="1" applyAlignment="1">
      <alignment horizontal="centerContinuous" vertical="center"/>
    </xf>
    <xf numFmtId="172" fontId="32" fillId="3" borderId="62" xfId="0" applyFont="1" applyFill="1" applyBorder="1" applyAlignment="1">
      <alignment horizontal="centerContinuous" vertical="center"/>
    </xf>
    <xf numFmtId="3" fontId="30" fillId="12" borderId="8" xfId="1" applyNumberFormat="1" applyFont="1" applyFill="1" applyBorder="1" applyAlignment="1">
      <alignment horizontal="right"/>
    </xf>
    <xf numFmtId="3" fontId="30" fillId="13" borderId="8" xfId="1" applyNumberFormat="1" applyFont="1" applyFill="1" applyBorder="1" applyAlignment="1">
      <alignment horizontal="right"/>
    </xf>
    <xf numFmtId="3" fontId="36" fillId="12" borderId="27" xfId="1" applyNumberFormat="1" applyFont="1" applyFill="1" applyBorder="1" applyAlignment="1">
      <alignment horizontal="left" indent="1"/>
    </xf>
    <xf numFmtId="3" fontId="30" fillId="13" borderId="27" xfId="1" applyNumberFormat="1" applyFont="1" applyFill="1" applyBorder="1" applyAlignment="1">
      <alignment horizontal="left" indent="1"/>
    </xf>
    <xf numFmtId="3" fontId="37" fillId="9" borderId="0" xfId="1" applyNumberFormat="1" applyFont="1" applyFill="1" applyBorder="1" applyAlignment="1">
      <alignment horizontal="left"/>
    </xf>
    <xf numFmtId="3" fontId="25" fillId="12" borderId="27" xfId="1" applyNumberFormat="1" applyFont="1" applyFill="1" applyBorder="1" applyAlignment="1">
      <alignment horizontal="right"/>
    </xf>
    <xf numFmtId="3" fontId="12" fillId="12" borderId="0" xfId="1" applyNumberFormat="1" applyFont="1" applyFill="1" applyBorder="1" applyAlignment="1">
      <alignment horizontal="right"/>
    </xf>
    <xf numFmtId="3" fontId="12" fillId="13" borderId="0" xfId="1" applyNumberFormat="1" applyFont="1" applyFill="1" applyBorder="1" applyAlignment="1">
      <alignment horizontal="right"/>
    </xf>
    <xf numFmtId="9" fontId="78" fillId="2" borderId="0" xfId="9" applyNumberFormat="1" applyFont="1" applyFill="1" applyAlignment="1"/>
    <xf numFmtId="4" fontId="78" fillId="2" borderId="0" xfId="1" applyFont="1" applyFill="1" applyAlignment="1"/>
    <xf numFmtId="172" fontId="78" fillId="2" borderId="0" xfId="0" applyFont="1" applyFill="1" applyAlignment="1"/>
    <xf numFmtId="172" fontId="32" fillId="12" borderId="0" xfId="0" applyFont="1" applyFill="1" applyBorder="1" applyAlignment="1"/>
    <xf numFmtId="172" fontId="11" fillId="12" borderId="0" xfId="0" applyFont="1" applyFill="1" applyBorder="1" applyAlignment="1"/>
    <xf numFmtId="4" fontId="13" fillId="12" borderId="68" xfId="1" applyFont="1" applyFill="1" applyBorder="1"/>
    <xf numFmtId="40" fontId="41" fillId="12" borderId="24" xfId="0" applyNumberFormat="1" applyFont="1" applyFill="1" applyBorder="1" applyAlignment="1">
      <alignment horizontal="centerContinuous"/>
    </xf>
    <xf numFmtId="4" fontId="35" fillId="12" borderId="24" xfId="1" applyFont="1" applyFill="1" applyBorder="1" applyAlignment="1">
      <alignment horizontal="centerContinuous"/>
    </xf>
    <xf numFmtId="4" fontId="41" fillId="12" borderId="80" xfId="1" applyFont="1" applyFill="1" applyBorder="1" applyAlignment="1"/>
    <xf numFmtId="4" fontId="41" fillId="12" borderId="16" xfId="1" applyFont="1" applyFill="1" applyBorder="1" applyAlignment="1"/>
    <xf numFmtId="4" fontId="35" fillId="12" borderId="81" xfId="1" applyFont="1" applyFill="1" applyBorder="1" applyAlignment="1">
      <alignment horizontal="center"/>
    </xf>
    <xf numFmtId="172" fontId="41" fillId="12" borderId="16" xfId="0" applyFont="1" applyFill="1" applyBorder="1" applyAlignment="1">
      <alignment horizontal="center"/>
    </xf>
    <xf numFmtId="172" fontId="41" fillId="12" borderId="16" xfId="0" applyFont="1" applyFill="1" applyBorder="1" applyAlignment="1">
      <alignment horizontal="center" wrapText="1"/>
    </xf>
    <xf numFmtId="40" fontId="35" fillId="12" borderId="51" xfId="0" applyNumberFormat="1" applyFont="1" applyFill="1" applyBorder="1" applyAlignment="1">
      <alignment horizontal="centerContinuous"/>
    </xf>
    <xf numFmtId="4" fontId="41" fillId="12" borderId="83" xfId="1" applyFont="1" applyFill="1" applyBorder="1" applyAlignment="1"/>
    <xf numFmtId="40" fontId="35" fillId="12" borderId="83" xfId="0" applyNumberFormat="1" applyFont="1" applyFill="1" applyBorder="1" applyAlignment="1">
      <alignment horizontal="center"/>
    </xf>
    <xf numFmtId="40" fontId="12" fillId="8" borderId="66" xfId="0" applyNumberFormat="1" applyFont="1" applyFill="1" applyBorder="1" applyAlignment="1"/>
    <xf numFmtId="4" fontId="11" fillId="8" borderId="84" xfId="0" applyNumberFormat="1" applyFont="1" applyFill="1" applyBorder="1" applyAlignment="1"/>
    <xf numFmtId="4" fontId="11" fillId="12" borderId="85" xfId="0" applyNumberFormat="1" applyFont="1" applyFill="1" applyBorder="1" applyAlignment="1"/>
    <xf numFmtId="172" fontId="11" fillId="2" borderId="66" xfId="0" applyFont="1" applyFill="1" applyBorder="1" applyAlignment="1"/>
    <xf numFmtId="4" fontId="11" fillId="2" borderId="66" xfId="0" applyNumberFormat="1" applyFont="1" applyFill="1" applyBorder="1" applyAlignment="1"/>
    <xf numFmtId="4" fontId="11" fillId="2" borderId="86" xfId="0" applyNumberFormat="1" applyFont="1" applyFill="1" applyBorder="1" applyAlignment="1"/>
    <xf numFmtId="172" fontId="11" fillId="8" borderId="66" xfId="0" applyFont="1" applyFill="1" applyBorder="1" applyAlignment="1"/>
    <xf numFmtId="172" fontId="11" fillId="8" borderId="87" xfId="0" applyFont="1" applyFill="1" applyBorder="1" applyAlignment="1"/>
    <xf numFmtId="172" fontId="12" fillId="8" borderId="72" xfId="0" applyFont="1" applyFill="1" applyBorder="1" applyAlignment="1"/>
    <xf numFmtId="40" fontId="41" fillId="12" borderId="79" xfId="0" applyNumberFormat="1" applyFont="1" applyFill="1" applyBorder="1" applyAlignment="1">
      <alignment horizontal="center" wrapText="1"/>
    </xf>
    <xf numFmtId="40" fontId="12" fillId="8" borderId="25" xfId="0" applyNumberFormat="1" applyFont="1" applyFill="1" applyBorder="1" applyAlignment="1"/>
    <xf numFmtId="4" fontId="11" fillId="12" borderId="14" xfId="1" applyFont="1" applyFill="1" applyBorder="1" applyAlignment="1"/>
    <xf numFmtId="40" fontId="35" fillId="12" borderId="82" xfId="0" applyNumberFormat="1" applyFont="1" applyFill="1" applyBorder="1" applyAlignment="1">
      <alignment horizontal="centerContinuous"/>
    </xf>
    <xf numFmtId="40" fontId="41" fillId="12" borderId="65" xfId="0" applyNumberFormat="1" applyFont="1" applyFill="1" applyBorder="1" applyAlignment="1">
      <alignment horizontal="center" wrapText="1"/>
    </xf>
    <xf numFmtId="0" fontId="11" fillId="8" borderId="0" xfId="0" applyNumberFormat="1" applyFont="1" applyFill="1" applyBorder="1" applyAlignment="1"/>
    <xf numFmtId="4" fontId="11" fillId="8" borderId="12" xfId="1" applyFont="1" applyFill="1" applyBorder="1" applyAlignment="1"/>
    <xf numFmtId="4" fontId="11" fillId="12" borderId="22" xfId="1" applyFont="1" applyFill="1" applyBorder="1" applyAlignment="1"/>
    <xf numFmtId="0" fontId="12" fillId="8" borderId="11" xfId="0" applyNumberFormat="1" applyFont="1" applyFill="1" applyBorder="1" applyAlignment="1"/>
    <xf numFmtId="4" fontId="12" fillId="8" borderId="13" xfId="1" applyFont="1" applyFill="1" applyBorder="1" applyAlignment="1"/>
    <xf numFmtId="49" fontId="60" fillId="5" borderId="0" xfId="1" applyNumberFormat="1" applyFont="1" applyFill="1" applyBorder="1" applyAlignment="1" applyProtection="1">
      <alignment horizontal="center"/>
    </xf>
    <xf numFmtId="0" fontId="60" fillId="5" borderId="0" xfId="11" applyNumberFormat="1" applyFont="1" applyFill="1" applyBorder="1" applyAlignment="1" applyProtection="1">
      <protection locked="0"/>
    </xf>
    <xf numFmtId="4" fontId="11" fillId="12" borderId="88" xfId="1" applyFont="1" applyFill="1" applyBorder="1"/>
    <xf numFmtId="4" fontId="60" fillId="8" borderId="12" xfId="1" applyFont="1" applyFill="1" applyBorder="1" applyAlignment="1"/>
    <xf numFmtId="172" fontId="79" fillId="8" borderId="12" xfId="0" applyFont="1" applyFill="1" applyBorder="1" applyAlignment="1"/>
    <xf numFmtId="4" fontId="19" fillId="5" borderId="14" xfId="1" applyFont="1" applyFill="1" applyBorder="1" applyAlignment="1" applyProtection="1"/>
    <xf numFmtId="168" fontId="11" fillId="5" borderId="14" xfId="3" applyNumberFormat="1" applyFont="1" applyFill="1" applyBorder="1" applyAlignment="1" applyProtection="1"/>
    <xf numFmtId="9" fontId="11" fillId="5" borderId="22" xfId="1" applyNumberFormat="1" applyFont="1" applyFill="1" applyBorder="1" applyAlignment="1" applyProtection="1"/>
    <xf numFmtId="168" fontId="32" fillId="9" borderId="14" xfId="3" applyNumberFormat="1" applyFont="1" applyFill="1" applyBorder="1" applyAlignment="1" applyProtection="1"/>
    <xf numFmtId="9" fontId="32" fillId="9" borderId="22" xfId="9" applyNumberFormat="1" applyFont="1" applyFill="1" applyBorder="1" applyAlignment="1" applyProtection="1"/>
    <xf numFmtId="4" fontId="37" fillId="5" borderId="0" xfId="1" applyFont="1" applyFill="1" applyBorder="1" applyAlignment="1" applyProtection="1"/>
    <xf numFmtId="165" fontId="37" fillId="5" borderId="0" xfId="3" applyFont="1" applyFill="1" applyBorder="1" applyAlignment="1" applyProtection="1"/>
    <xf numFmtId="4" fontId="37" fillId="5" borderId="12" xfId="1" applyFont="1" applyFill="1" applyBorder="1" applyAlignment="1" applyProtection="1"/>
    <xf numFmtId="9" fontId="37" fillId="5" borderId="22" xfId="1" applyNumberFormat="1" applyFont="1" applyFill="1" applyBorder="1" applyAlignment="1" applyProtection="1"/>
    <xf numFmtId="168" fontId="32" fillId="10" borderId="14" xfId="3" applyNumberFormat="1" applyFont="1" applyFill="1" applyBorder="1" applyAlignment="1" applyProtection="1"/>
    <xf numFmtId="9" fontId="32" fillId="10" borderId="22" xfId="9" applyNumberFormat="1" applyFont="1" applyFill="1" applyBorder="1" applyAlignment="1" applyProtection="1"/>
    <xf numFmtId="4" fontId="32" fillId="5" borderId="0" xfId="1" applyFont="1" applyFill="1" applyBorder="1" applyAlignment="1" applyProtection="1"/>
    <xf numFmtId="165" fontId="32" fillId="5" borderId="0" xfId="3" applyFont="1" applyFill="1" applyBorder="1" applyAlignment="1" applyProtection="1"/>
    <xf numFmtId="9" fontId="32" fillId="5" borderId="12" xfId="1" applyNumberFormat="1" applyFont="1" applyFill="1" applyBorder="1" applyAlignment="1" applyProtection="1"/>
    <xf numFmtId="4" fontId="32" fillId="9" borderId="14" xfId="1" applyFont="1" applyFill="1" applyBorder="1" applyAlignment="1" applyProtection="1"/>
    <xf numFmtId="9" fontId="32" fillId="9" borderId="22" xfId="1" applyNumberFormat="1" applyFont="1" applyFill="1" applyBorder="1" applyAlignment="1" applyProtection="1"/>
    <xf numFmtId="9" fontId="32" fillId="10" borderId="22" xfId="1" applyNumberFormat="1" applyFont="1" applyFill="1" applyBorder="1" applyAlignment="1" applyProtection="1"/>
    <xf numFmtId="9" fontId="37" fillId="5" borderId="12" xfId="1" applyNumberFormat="1" applyFont="1" applyFill="1" applyBorder="1" applyAlignment="1" applyProtection="1"/>
    <xf numFmtId="168" fontId="32" fillId="9" borderId="0" xfId="3" applyNumberFormat="1" applyFont="1" applyFill="1" applyBorder="1" applyAlignment="1" applyProtection="1"/>
    <xf numFmtId="9" fontId="32" fillId="9" borderId="12" xfId="1" applyNumberFormat="1" applyFont="1" applyFill="1" applyBorder="1" applyAlignment="1" applyProtection="1"/>
    <xf numFmtId="4" fontId="11" fillId="0" borderId="0" xfId="1" applyFont="1" applyFill="1" applyBorder="1" applyAlignment="1" applyProtection="1"/>
    <xf numFmtId="172" fontId="32" fillId="8" borderId="0" xfId="11" applyNumberFormat="1" applyFont="1" applyFill="1" applyBorder="1" applyAlignment="1" applyProtection="1">
      <alignment horizontal="left"/>
      <protection locked="0"/>
    </xf>
    <xf numFmtId="172" fontId="32" fillId="8" borderId="0" xfId="11" applyFont="1" applyFill="1" applyBorder="1" applyAlignment="1" applyProtection="1">
      <protection locked="0"/>
    </xf>
    <xf numFmtId="170" fontId="22" fillId="8" borderId="0" xfId="1" applyNumberFormat="1" applyFont="1" applyFill="1" applyBorder="1" applyAlignment="1" applyProtection="1">
      <alignment horizontal="left"/>
    </xf>
    <xf numFmtId="165" fontId="23" fillId="8" borderId="0" xfId="3" applyFont="1" applyFill="1" applyBorder="1" applyAlignment="1" applyProtection="1">
      <alignment horizontal="center" wrapText="1"/>
    </xf>
    <xf numFmtId="170" fontId="22" fillId="8" borderId="12" xfId="1" applyNumberFormat="1" applyFont="1" applyFill="1" applyBorder="1" applyAlignment="1" applyProtection="1">
      <alignment horizontal="left"/>
    </xf>
    <xf numFmtId="172" fontId="43" fillId="7" borderId="4" xfId="12" applyFont="1" applyBorder="1" applyAlignment="1">
      <alignment horizontal="center" wrapText="1"/>
    </xf>
    <xf numFmtId="172" fontId="43" fillId="7" borderId="24" xfId="12" applyFont="1" applyBorder="1" applyAlignment="1">
      <alignment horizontal="center" wrapText="1"/>
    </xf>
    <xf numFmtId="9" fontId="21" fillId="2" borderId="6" xfId="9" applyNumberFormat="1" applyFont="1" applyBorder="1" applyAlignment="1"/>
    <xf numFmtId="9" fontId="21" fillId="2" borderId="0" xfId="9" applyNumberFormat="1" applyFont="1" applyBorder="1" applyAlignment="1"/>
    <xf numFmtId="9" fontId="18" fillId="2" borderId="11" xfId="9" applyNumberFormat="1" applyFont="1" applyBorder="1" applyAlignment="1"/>
    <xf numFmtId="0" fontId="80" fillId="4" borderId="89" xfId="51" applyFont="1" applyFill="1" applyBorder="1" applyAlignment="1">
      <alignment horizontal="left" vertical="center"/>
    </xf>
    <xf numFmtId="172" fontId="25" fillId="2" borderId="0" xfId="11" applyFont="1" applyFill="1" applyAlignment="1"/>
    <xf numFmtId="172" fontId="25" fillId="2" borderId="0" xfId="11" applyFont="1" applyFill="1" applyAlignment="1">
      <alignment vertical="top"/>
    </xf>
    <xf numFmtId="172" fontId="25" fillId="2" borderId="0" xfId="11" applyFont="1" applyFill="1" applyAlignment="1">
      <alignment horizontal="left"/>
    </xf>
    <xf numFmtId="9" fontId="25" fillId="5" borderId="82" xfId="1" applyNumberFormat="1" applyFont="1" applyFill="1" applyBorder="1" applyProtection="1"/>
    <xf numFmtId="9" fontId="25" fillId="5" borderId="65" xfId="1" applyNumberFormat="1" applyFont="1" applyFill="1" applyBorder="1" applyAlignment="1" applyProtection="1"/>
    <xf numFmtId="0" fontId="80" fillId="4" borderId="89" xfId="50" applyFont="1" applyFill="1" applyBorder="1" applyAlignment="1">
      <alignment horizontal="left" vertical="center"/>
    </xf>
    <xf numFmtId="0" fontId="25" fillId="4" borderId="89" xfId="50" applyFont="1" applyFill="1" applyBorder="1" applyAlignment="1">
      <alignment horizontal="left" vertical="center"/>
    </xf>
    <xf numFmtId="0" fontId="82" fillId="4" borderId="89" xfId="50" applyFont="1" applyFill="1" applyBorder="1" applyAlignment="1">
      <alignment horizontal="left" vertical="center"/>
    </xf>
    <xf numFmtId="0" fontId="25" fillId="4" borderId="89" xfId="51" applyFont="1" applyFill="1" applyBorder="1" applyAlignment="1">
      <alignment horizontal="left" vertical="center"/>
    </xf>
    <xf numFmtId="0" fontId="80" fillId="0" borderId="89" xfId="50" applyFont="1" applyFill="1" applyBorder="1" applyAlignment="1">
      <alignment horizontal="left" vertical="center"/>
    </xf>
    <xf numFmtId="0" fontId="80" fillId="0" borderId="89" xfId="51" applyFont="1" applyFill="1" applyBorder="1" applyAlignment="1">
      <alignment horizontal="left" vertical="center"/>
    </xf>
    <xf numFmtId="0" fontId="25" fillId="4" borderId="89" xfId="50" applyFont="1" applyFill="1" applyBorder="1" applyAlignment="1">
      <alignment horizontal="left" vertical="center" wrapText="1"/>
    </xf>
    <xf numFmtId="0" fontId="12" fillId="0" borderId="0" xfId="0" applyNumberFormat="1" applyFont="1" applyFill="1" applyBorder="1" applyAlignment="1">
      <alignment horizontal="left" indent="1"/>
    </xf>
    <xf numFmtId="0" fontId="11" fillId="0" borderId="0" xfId="9" applyNumberFormat="1" applyFont="1" applyFill="1" applyBorder="1" applyAlignment="1">
      <alignment horizontal="left" indent="1"/>
    </xf>
    <xf numFmtId="172" fontId="81" fillId="20" borderId="4" xfId="12" applyFont="1" applyFill="1" applyBorder="1" applyAlignment="1">
      <alignment horizontal="center" vertical="center" wrapText="1"/>
    </xf>
    <xf numFmtId="172" fontId="31" fillId="8" borderId="42" xfId="0" applyFont="1" applyFill="1" applyBorder="1" applyAlignment="1">
      <alignment horizontal="left" indent="1"/>
    </xf>
    <xf numFmtId="172" fontId="31" fillId="8" borderId="0" xfId="0" applyFont="1" applyFill="1" applyBorder="1" applyAlignment="1">
      <alignment horizontal="left" indent="1"/>
    </xf>
    <xf numFmtId="0" fontId="15" fillId="2" borderId="74" xfId="0" applyNumberFormat="1" applyFont="1" applyFill="1" applyBorder="1" applyAlignment="1">
      <alignment horizontal="left"/>
    </xf>
    <xf numFmtId="172" fontId="15" fillId="2" borderId="26" xfId="0" applyNumberFormat="1" applyFont="1" applyFill="1" applyBorder="1" applyAlignment="1">
      <alignment horizontal="left"/>
    </xf>
    <xf numFmtId="172" fontId="15" fillId="2" borderId="44" xfId="0" applyNumberFormat="1" applyFont="1" applyFill="1" applyBorder="1" applyAlignment="1">
      <alignment horizontal="left"/>
    </xf>
    <xf numFmtId="172" fontId="15" fillId="8" borderId="42" xfId="0" applyFont="1" applyFill="1" applyBorder="1" applyAlignment="1">
      <alignment horizontal="center"/>
    </xf>
    <xf numFmtId="172" fontId="15" fillId="8" borderId="0" xfId="0" applyFont="1" applyFill="1" applyBorder="1" applyAlignment="1">
      <alignment horizontal="center"/>
    </xf>
    <xf numFmtId="0" fontId="15" fillId="2" borderId="75" xfId="0" applyNumberFormat="1" applyFont="1" applyFill="1" applyBorder="1" applyAlignment="1">
      <alignment horizontal="left"/>
    </xf>
    <xf numFmtId="170" fontId="15" fillId="2" borderId="26" xfId="0" applyNumberFormat="1" applyFont="1" applyFill="1" applyBorder="1" applyAlignment="1">
      <alignment horizontal="left"/>
    </xf>
    <xf numFmtId="172" fontId="31" fillId="8" borderId="42" xfId="0" applyFont="1" applyFill="1" applyBorder="1" applyAlignment="1">
      <alignment horizontal="left" vertical="center" indent="1"/>
    </xf>
    <xf numFmtId="172" fontId="31" fillId="8" borderId="0" xfId="0" applyFont="1" applyFill="1" applyBorder="1" applyAlignment="1">
      <alignment horizontal="left" vertical="center" indent="1"/>
    </xf>
    <xf numFmtId="0" fontId="15" fillId="2" borderId="74" xfId="0" applyNumberFormat="1" applyFont="1" applyFill="1" applyBorder="1" applyAlignment="1">
      <alignment horizontal="left" wrapText="1"/>
    </xf>
    <xf numFmtId="0" fontId="15" fillId="2" borderId="26" xfId="0" applyNumberFormat="1" applyFont="1" applyFill="1" applyBorder="1" applyAlignment="1">
      <alignment horizontal="left"/>
    </xf>
    <xf numFmtId="0" fontId="15" fillId="2" borderId="44" xfId="0" applyNumberFormat="1" applyFont="1" applyFill="1" applyBorder="1" applyAlignment="1">
      <alignment horizontal="left"/>
    </xf>
    <xf numFmtId="0" fontId="15" fillId="2" borderId="74" xfId="0" applyNumberFormat="1" applyFont="1" applyFill="1" applyBorder="1" applyAlignment="1">
      <alignment wrapText="1"/>
    </xf>
    <xf numFmtId="172" fontId="56" fillId="0" borderId="0" xfId="0" applyFont="1" applyAlignment="1">
      <alignment horizontal="center"/>
    </xf>
    <xf numFmtId="0" fontId="15" fillId="3" borderId="39" xfId="0" applyNumberFormat="1" applyFont="1" applyFill="1" applyBorder="1" applyAlignment="1">
      <alignment horizontal="left"/>
    </xf>
    <xf numFmtId="176" fontId="15" fillId="2" borderId="39" xfId="0" applyNumberFormat="1" applyFont="1" applyFill="1" applyBorder="1" applyAlignment="1">
      <alignment horizontal="left"/>
    </xf>
    <xf numFmtId="176" fontId="15" fillId="2" borderId="41" xfId="0" applyNumberFormat="1" applyFont="1" applyFill="1" applyBorder="1" applyAlignment="1">
      <alignment horizontal="left"/>
    </xf>
    <xf numFmtId="0" fontId="15" fillId="3" borderId="26" xfId="0" applyNumberFormat="1" applyFont="1" applyFill="1" applyBorder="1" applyAlignment="1">
      <alignment horizontal="left"/>
    </xf>
    <xf numFmtId="171" fontId="41" fillId="2" borderId="0" xfId="11" applyNumberFormat="1" applyFont="1" applyFill="1" applyBorder="1" applyAlignment="1">
      <alignment horizontal="center"/>
    </xf>
    <xf numFmtId="172" fontId="43" fillId="6" borderId="0" xfId="11" applyFont="1" applyFill="1" applyAlignment="1">
      <alignment horizontal="center" vertical="center"/>
    </xf>
    <xf numFmtId="3" fontId="13" fillId="0" borderId="17" xfId="11" applyNumberFormat="1" applyFont="1" applyFill="1" applyBorder="1" applyAlignment="1" applyProtection="1">
      <alignment horizontal="center"/>
      <protection locked="0"/>
    </xf>
    <xf numFmtId="3" fontId="13" fillId="0" borderId="18" xfId="11" applyNumberFormat="1" applyFont="1" applyFill="1" applyBorder="1" applyAlignment="1" applyProtection="1">
      <alignment horizontal="center"/>
      <protection locked="0"/>
    </xf>
    <xf numFmtId="172" fontId="72" fillId="19" borderId="8" xfId="0" applyFont="1" applyFill="1" applyBorder="1" applyAlignment="1">
      <alignment horizontal="center"/>
    </xf>
    <xf numFmtId="172" fontId="72" fillId="19" borderId="0" xfId="0" applyFont="1" applyFill="1" applyBorder="1" applyAlignment="1">
      <alignment horizontal="center"/>
    </xf>
    <xf numFmtId="172" fontId="43" fillId="7" borderId="8" xfId="12" applyFont="1" applyBorder="1" applyAlignment="1">
      <alignment horizontal="center" vertical="center" wrapText="1"/>
    </xf>
    <xf numFmtId="172" fontId="43" fillId="7" borderId="0" xfId="12" applyFont="1" applyBorder="1" applyAlignment="1">
      <alignment horizontal="center" vertical="center" wrapText="1"/>
    </xf>
  </cellXfs>
  <cellStyles count="52">
    <cellStyle name="Comma" xfId="1" builtinId="3"/>
    <cellStyle name="Comma 2" xfId="24"/>
    <cellStyle name="Comma 3" xfId="42"/>
    <cellStyle name="Comma 4" xfId="48"/>
    <cellStyle name="Comma0" xfId="2"/>
    <cellStyle name="Comma0 2" xfId="25"/>
    <cellStyle name="Currency" xfId="3" builtinId="4"/>
    <cellStyle name="Currency 2" xfId="22"/>
    <cellStyle name="Currency 3" xfId="26"/>
    <cellStyle name="Currency 4" xfId="38"/>
    <cellStyle name="Currency 5" xfId="49"/>
    <cellStyle name="Currency0" xfId="4"/>
    <cellStyle name="Currency0 2" xfId="27"/>
    <cellStyle name="Date" xfId="5"/>
    <cellStyle name="Date 2" xfId="15"/>
    <cellStyle name="Date 3" xfId="28"/>
    <cellStyle name="Fixed" xfId="6"/>
    <cellStyle name="Fixed 2" xfId="29"/>
    <cellStyle name="Header 1, MID" xfId="12"/>
    <cellStyle name="Header 1, MID 2" xfId="20"/>
    <cellStyle name="Header 1, MID_Report" xfId="13"/>
    <cellStyle name="Heading 1" xfId="7" builtinId="16" customBuiltin="1"/>
    <cellStyle name="Heading 1 2" xfId="16"/>
    <cellStyle name="Heading 1 3" xfId="30"/>
    <cellStyle name="Heading 1 4" xfId="43"/>
    <cellStyle name="Heading 2" xfId="8" builtinId="17" customBuiltin="1"/>
    <cellStyle name="Heading 2 2" xfId="17"/>
    <cellStyle name="Heading 2 3" xfId="31"/>
    <cellStyle name="Heading 2 4" xfId="44"/>
    <cellStyle name="Normal" xfId="0" builtinId="0"/>
    <cellStyle name="Normal 2" xfId="11"/>
    <cellStyle name="Normal 2 2" xfId="19"/>
    <cellStyle name="Normal 2 3" xfId="33"/>
    <cellStyle name="Normal 3" xfId="14"/>
    <cellStyle name="Normal 3 2" xfId="35"/>
    <cellStyle name="Normal 4" xfId="21"/>
    <cellStyle name="Normal 5" xfId="23"/>
    <cellStyle name="Normal 5 2" xfId="47"/>
    <cellStyle name="Normal 5 3" xfId="46"/>
    <cellStyle name="Normal 6" xfId="37"/>
    <cellStyle name="Normal 6 2" xfId="41"/>
    <cellStyle name="Normal 7" xfId="40"/>
    <cellStyle name="Normal 8" xfId="50"/>
    <cellStyle name="Normal 9" xfId="51"/>
    <cellStyle name="Percent" xfId="9" builtinId="5"/>
    <cellStyle name="Percent 2" xfId="36"/>
    <cellStyle name="Percent 3" xfId="34"/>
    <cellStyle name="Percent 4" xfId="39"/>
    <cellStyle name="Total" xfId="10" builtinId="25" customBuiltin="1"/>
    <cellStyle name="Total 2" xfId="18"/>
    <cellStyle name="Total 3" xfId="32"/>
    <cellStyle name="Total 4" xfId="45"/>
  </cellStyles>
  <dxfs count="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4" tint="-0.499984740745262"/>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6E6E6"/>
      <color rgb="FF476D9B"/>
      <color rgb="FF95A7CB"/>
      <color rgb="FFB1BED9"/>
      <color rgb="FFB0C6D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C10" fmlaRange="tbl_classes"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xdr:colOff>
      <xdr:row>7</xdr:row>
      <xdr:rowOff>1</xdr:rowOff>
    </xdr:from>
    <xdr:to>
      <xdr:col>3</xdr:col>
      <xdr:colOff>1</xdr:colOff>
      <xdr:row>12</xdr:row>
      <xdr:rowOff>1</xdr:rowOff>
    </xdr:to>
    <xdr:sp macro="" textlink="">
      <xdr:nvSpPr>
        <xdr:cNvPr id="3" name="Rectangle 2"/>
        <xdr:cNvSpPr/>
      </xdr:nvSpPr>
      <xdr:spPr bwMode="auto">
        <a:xfrm>
          <a:off x="762001" y="1438276"/>
          <a:ext cx="4610100" cy="800100"/>
        </a:xfrm>
        <a:prstGeom prst="rect">
          <a:avLst/>
        </a:prstGeom>
        <a:no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en-US" sz="1100"/>
        </a:p>
      </xdr:txBody>
    </xdr:sp>
    <xdr:clientData/>
  </xdr:twoCellAnchor>
  <xdr:twoCellAnchor>
    <xdr:from>
      <xdr:col>2</xdr:col>
      <xdr:colOff>0</xdr:colOff>
      <xdr:row>2</xdr:row>
      <xdr:rowOff>0</xdr:rowOff>
    </xdr:from>
    <xdr:to>
      <xdr:col>3</xdr:col>
      <xdr:colOff>0</xdr:colOff>
      <xdr:row>6</xdr:row>
      <xdr:rowOff>0</xdr:rowOff>
    </xdr:to>
    <xdr:sp macro="" textlink="">
      <xdr:nvSpPr>
        <xdr:cNvPr id="4" name="Rectangle 3"/>
        <xdr:cNvSpPr/>
      </xdr:nvSpPr>
      <xdr:spPr bwMode="auto">
        <a:xfrm>
          <a:off x="762000" y="533400"/>
          <a:ext cx="4610100" cy="723900"/>
        </a:xfrm>
        <a:prstGeom prst="rect">
          <a:avLst/>
        </a:prstGeom>
        <a:no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en-US" sz="1100"/>
        </a:p>
      </xdr:txBody>
    </xdr:sp>
    <xdr:clientData/>
  </xdr:twoCellAnchor>
  <xdr:twoCellAnchor>
    <xdr:from>
      <xdr:col>3</xdr:col>
      <xdr:colOff>19050</xdr:colOff>
      <xdr:row>2</xdr:row>
      <xdr:rowOff>38100</xdr:rowOff>
    </xdr:from>
    <xdr:to>
      <xdr:col>4</xdr:col>
      <xdr:colOff>447675</xdr:colOff>
      <xdr:row>12</xdr:row>
      <xdr:rowOff>7675</xdr:rowOff>
    </xdr:to>
    <xdr:pic>
      <xdr:nvPicPr>
        <xdr:cNvPr id="8" name="Picture 28" descr="UOlogoBW PRS 11875p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571500"/>
          <a:ext cx="1476375" cy="167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276225</xdr:colOff>
          <xdr:row>9</xdr:row>
          <xdr:rowOff>28575</xdr:rowOff>
        </xdr:from>
        <xdr:to>
          <xdr:col>2</xdr:col>
          <xdr:colOff>4400550</xdr:colOff>
          <xdr:row>10</xdr:row>
          <xdr:rowOff>66675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3</xdr:col>
      <xdr:colOff>762000</xdr:colOff>
      <xdr:row>8</xdr:row>
      <xdr:rowOff>36250</xdr:rowOff>
    </xdr:to>
    <xdr:pic>
      <xdr:nvPicPr>
        <xdr:cNvPr id="2" name="Picture 28" descr="UOlogoBW PRS 11875p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57150"/>
          <a:ext cx="1476375" cy="167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3</xdr:col>
      <xdr:colOff>0</xdr:colOff>
      <xdr:row>8</xdr:row>
      <xdr:rowOff>0</xdr:rowOff>
    </xdr:to>
    <xdr:sp macro="" textlink="">
      <xdr:nvSpPr>
        <xdr:cNvPr id="2" name="Rectangle 1"/>
        <xdr:cNvSpPr/>
      </xdr:nvSpPr>
      <xdr:spPr bwMode="auto">
        <a:xfrm>
          <a:off x="771525" y="1143000"/>
          <a:ext cx="5095875" cy="714375"/>
        </a:xfrm>
        <a:prstGeom prst="rect">
          <a:avLst/>
        </a:prstGeom>
        <a:no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en-US" sz="1100"/>
        </a:p>
      </xdr:txBody>
    </xdr:sp>
    <xdr:clientData/>
  </xdr:twoCellAnchor>
  <xdr:twoCellAnchor>
    <xdr:from>
      <xdr:col>3</xdr:col>
      <xdr:colOff>70909</xdr:colOff>
      <xdr:row>1</xdr:row>
      <xdr:rowOff>21167</xdr:rowOff>
    </xdr:from>
    <xdr:to>
      <xdr:col>3</xdr:col>
      <xdr:colOff>1271058</xdr:colOff>
      <xdr:row>8</xdr:row>
      <xdr:rowOff>5521</xdr:rowOff>
    </xdr:to>
    <xdr:pic>
      <xdr:nvPicPr>
        <xdr:cNvPr id="3" name="Picture 28" descr="UOlogoBW PRS 11875p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09" y="497417"/>
          <a:ext cx="1200149" cy="1370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371475</xdr:colOff>
      <xdr:row>0</xdr:row>
      <xdr:rowOff>38100</xdr:rowOff>
    </xdr:from>
    <xdr:to>
      <xdr:col>3</xdr:col>
      <xdr:colOff>733425</xdr:colOff>
      <xdr:row>8</xdr:row>
      <xdr:rowOff>17200</xdr:rowOff>
    </xdr:to>
    <xdr:pic>
      <xdr:nvPicPr>
        <xdr:cNvPr id="2" name="Picture 28" descr="UOlogoBW PRS 11875p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0" y="38100"/>
          <a:ext cx="1476375" cy="167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0</xdr:row>
      <xdr:rowOff>9525</xdr:rowOff>
    </xdr:from>
    <xdr:to>
      <xdr:col>3</xdr:col>
      <xdr:colOff>762000</xdr:colOff>
      <xdr:row>7</xdr:row>
      <xdr:rowOff>112450</xdr:rowOff>
    </xdr:to>
    <xdr:pic>
      <xdr:nvPicPr>
        <xdr:cNvPr id="2" name="Picture 28" descr="UOlogoBW PRS 11875p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9525"/>
          <a:ext cx="1476375" cy="167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watson\Local%20Settings\Temporary%20Internet%20Files\Content.Outlook\ZE7B8K7F\PROJECT_ESTIMATE_SHELL_MAR_18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heetName val="CFI ESTIMATE"/>
    </sheetNames>
    <sheetDataSet>
      <sheetData sheetId="0">
        <row r="15">
          <cell r="B15" t="str">
            <v>Professional Fees</v>
          </cell>
        </row>
        <row r="24">
          <cell r="B24" t="str">
            <v>Miscellaneous Consultants in Addition to Prime Consultant</v>
          </cell>
        </row>
        <row r="58">
          <cell r="B58" t="str">
            <v>Site Development Costs</v>
          </cell>
        </row>
        <row r="68">
          <cell r="B68" t="str">
            <v>Related Soft Costs</v>
          </cell>
        </row>
        <row r="80">
          <cell r="B80" t="str">
            <v>Construction / Renovation Costs (General Contract)</v>
          </cell>
        </row>
        <row r="93">
          <cell r="B93" t="str">
            <v>Related Construction / Renovation Costs (Outside of General Contract)</v>
          </cell>
        </row>
        <row r="107">
          <cell r="B107" t="str">
            <v>Materials Inspection  &amp; Testing</v>
          </cell>
        </row>
        <row r="121">
          <cell r="B121" t="str">
            <v>Furnishings and Equipment</v>
          </cell>
        </row>
        <row r="136">
          <cell r="B136" t="str">
            <v>Contingencies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6"/>
  <sheetViews>
    <sheetView showGridLines="0" zoomScale="80" zoomScaleNormal="80" workbookViewId="0">
      <selection activeCell="A43" sqref="A43"/>
    </sheetView>
  </sheetViews>
  <sheetFormatPr defaultRowHeight="11.25" x14ac:dyDescent="0.2"/>
  <cols>
    <col min="1" max="1" width="22.7109375" customWidth="1"/>
    <col min="2" max="2" width="19.28515625" customWidth="1"/>
    <col min="3" max="3" width="13.85546875" customWidth="1"/>
    <col min="4" max="4" width="17.85546875" customWidth="1"/>
    <col min="5" max="5" width="26.140625" customWidth="1"/>
    <col min="6" max="6" width="26.7109375" customWidth="1"/>
    <col min="7" max="8" width="9.7109375" customWidth="1"/>
    <col min="9" max="9" width="10.5703125" customWidth="1"/>
  </cols>
  <sheetData>
    <row r="1" spans="1:9" ht="12.75" x14ac:dyDescent="0.2">
      <c r="A1" s="383" t="s">
        <v>14</v>
      </c>
      <c r="B1" s="63"/>
      <c r="C1" s="63"/>
      <c r="D1" s="63"/>
      <c r="E1" s="64"/>
      <c r="F1" s="64"/>
      <c r="G1" s="64"/>
      <c r="H1" s="64"/>
      <c r="I1" s="64"/>
    </row>
    <row r="2" spans="1:9" ht="12.75" x14ac:dyDescent="0.2">
      <c r="A2" s="383" t="s">
        <v>15</v>
      </c>
      <c r="B2" s="63"/>
      <c r="C2" s="63"/>
      <c r="D2" s="63"/>
      <c r="E2" s="64"/>
      <c r="F2" s="64"/>
      <c r="G2" s="64"/>
      <c r="H2" s="64"/>
      <c r="I2" s="64"/>
    </row>
    <row r="3" spans="1:9" ht="12.75" x14ac:dyDescent="0.2">
      <c r="A3" s="64"/>
      <c r="B3" s="64"/>
      <c r="C3" s="64"/>
      <c r="D3" s="64"/>
      <c r="E3" s="64"/>
      <c r="F3" s="64"/>
      <c r="G3" s="64"/>
      <c r="H3" s="64"/>
      <c r="I3" s="64"/>
    </row>
    <row r="4" spans="1:9" ht="21" x14ac:dyDescent="0.35">
      <c r="A4" s="899" t="s">
        <v>134</v>
      </c>
      <c r="B4" s="899"/>
      <c r="C4" s="899"/>
      <c r="D4" s="899"/>
      <c r="E4" s="899"/>
      <c r="F4" s="899"/>
      <c r="G4" s="899"/>
      <c r="H4" s="899"/>
      <c r="I4" s="899"/>
    </row>
    <row r="5" spans="1:9" ht="18.75" x14ac:dyDescent="0.3">
      <c r="A5" s="65"/>
      <c r="B5" s="65"/>
      <c r="C5" s="65"/>
      <c r="D5" s="65"/>
      <c r="E5" s="64"/>
      <c r="F5" s="64"/>
      <c r="G5" s="66"/>
      <c r="H5" s="66"/>
      <c r="I5" s="66"/>
    </row>
    <row r="6" spans="1:9" ht="33" customHeight="1" x14ac:dyDescent="0.25">
      <c r="A6" s="384" t="s">
        <v>135</v>
      </c>
      <c r="B6" s="900"/>
      <c r="C6" s="900"/>
      <c r="D6" s="900"/>
      <c r="E6" s="378"/>
      <c r="F6" s="378"/>
      <c r="G6" s="387" t="s">
        <v>136</v>
      </c>
      <c r="H6" s="901"/>
      <c r="I6" s="902"/>
    </row>
    <row r="7" spans="1:9" ht="33" customHeight="1" x14ac:dyDescent="0.25">
      <c r="A7" s="385" t="s">
        <v>137</v>
      </c>
      <c r="B7" s="903"/>
      <c r="C7" s="903"/>
      <c r="D7" s="903"/>
      <c r="E7" s="386" t="s">
        <v>138</v>
      </c>
      <c r="F7" s="642"/>
      <c r="G7" s="377"/>
      <c r="H7" s="377"/>
      <c r="I7" s="379"/>
    </row>
    <row r="8" spans="1:9" ht="33" customHeight="1" x14ac:dyDescent="0.25">
      <c r="A8" s="385" t="s">
        <v>139</v>
      </c>
      <c r="B8" s="903"/>
      <c r="C8" s="903"/>
      <c r="D8" s="903"/>
      <c r="E8" s="903"/>
      <c r="F8" s="903"/>
      <c r="G8" s="903"/>
      <c r="H8" s="377"/>
      <c r="I8" s="379"/>
    </row>
    <row r="9" spans="1:9" ht="33" customHeight="1" x14ac:dyDescent="0.25">
      <c r="A9" s="893" t="s">
        <v>140</v>
      </c>
      <c r="B9" s="894"/>
      <c r="C9" s="898"/>
      <c r="D9" s="898"/>
      <c r="E9" s="898"/>
      <c r="F9" s="898"/>
      <c r="G9" s="898"/>
      <c r="H9" s="377"/>
      <c r="I9" s="379"/>
    </row>
    <row r="10" spans="1:9" ht="33" customHeight="1" x14ac:dyDescent="0.25">
      <c r="A10" s="893" t="s">
        <v>141</v>
      </c>
      <c r="B10" s="894"/>
      <c r="C10" s="895"/>
      <c r="D10" s="895"/>
      <c r="E10" s="895"/>
      <c r="F10" s="895"/>
      <c r="G10" s="895"/>
      <c r="H10" s="377"/>
      <c r="I10" s="379"/>
    </row>
    <row r="11" spans="1:9" ht="33" customHeight="1" x14ac:dyDescent="0.25">
      <c r="A11" s="385" t="s">
        <v>142</v>
      </c>
      <c r="B11" s="896"/>
      <c r="C11" s="896"/>
      <c r="D11" s="896"/>
      <c r="E11" s="388" t="s">
        <v>143</v>
      </c>
      <c r="F11" s="896"/>
      <c r="G11" s="896"/>
      <c r="H11" s="896"/>
      <c r="I11" s="897"/>
    </row>
    <row r="12" spans="1:9" ht="33" customHeight="1" x14ac:dyDescent="0.25">
      <c r="A12" s="385" t="s">
        <v>144</v>
      </c>
      <c r="B12" s="896"/>
      <c r="C12" s="896"/>
      <c r="D12" s="896"/>
      <c r="E12" s="388" t="s">
        <v>145</v>
      </c>
      <c r="F12" s="886"/>
      <c r="G12" s="886"/>
      <c r="H12" s="886"/>
      <c r="I12" s="891"/>
    </row>
    <row r="13" spans="1:9" ht="33" customHeight="1" x14ac:dyDescent="0.25">
      <c r="A13" s="889"/>
      <c r="B13" s="890"/>
      <c r="C13" s="890"/>
      <c r="D13" s="890"/>
      <c r="E13" s="388" t="s">
        <v>146</v>
      </c>
      <c r="F13" s="886"/>
      <c r="G13" s="886"/>
      <c r="H13" s="886"/>
      <c r="I13" s="891"/>
    </row>
    <row r="14" spans="1:9" ht="33" customHeight="1" x14ac:dyDescent="0.25">
      <c r="A14" s="884" t="s">
        <v>147</v>
      </c>
      <c r="B14" s="885"/>
      <c r="C14" s="892"/>
      <c r="D14" s="892"/>
      <c r="E14" s="885" t="s">
        <v>148</v>
      </c>
      <c r="F14" s="885"/>
      <c r="G14" s="887"/>
      <c r="H14" s="887"/>
      <c r="I14" s="888"/>
    </row>
    <row r="15" spans="1:9" ht="33" customHeight="1" x14ac:dyDescent="0.25">
      <c r="A15" s="884" t="s">
        <v>149</v>
      </c>
      <c r="B15" s="885"/>
      <c r="C15" s="886"/>
      <c r="D15" s="886"/>
      <c r="E15" s="885" t="s">
        <v>150</v>
      </c>
      <c r="F15" s="885"/>
      <c r="G15" s="887"/>
      <c r="H15" s="887"/>
      <c r="I15" s="888"/>
    </row>
    <row r="16" spans="1:9" ht="33" customHeight="1" x14ac:dyDescent="0.25">
      <c r="A16" s="380"/>
      <c r="B16" s="381"/>
      <c r="C16" s="381"/>
      <c r="D16" s="381"/>
      <c r="E16" s="381"/>
      <c r="F16" s="381"/>
      <c r="G16" s="381"/>
      <c r="H16" s="381"/>
      <c r="I16" s="382"/>
    </row>
  </sheetData>
  <mergeCells count="23">
    <mergeCell ref="A9:B9"/>
    <mergeCell ref="C9:G9"/>
    <mergeCell ref="A4:I4"/>
    <mergeCell ref="B6:D6"/>
    <mergeCell ref="H6:I6"/>
    <mergeCell ref="B7:D7"/>
    <mergeCell ref="B8:G8"/>
    <mergeCell ref="A10:B10"/>
    <mergeCell ref="C10:G10"/>
    <mergeCell ref="B11:D11"/>
    <mergeCell ref="F11:I11"/>
    <mergeCell ref="B12:D12"/>
    <mergeCell ref="F12:I12"/>
    <mergeCell ref="A15:B15"/>
    <mergeCell ref="C15:D15"/>
    <mergeCell ref="E15:F15"/>
    <mergeCell ref="G15:I15"/>
    <mergeCell ref="A13:D13"/>
    <mergeCell ref="F13:I13"/>
    <mergeCell ref="A14:B14"/>
    <mergeCell ref="C14:D14"/>
    <mergeCell ref="E14:F14"/>
    <mergeCell ref="G14:I14"/>
  </mergeCells>
  <printOptions horizontalCentered="1"/>
  <pageMargins left="0" right="0" top="0.25" bottom="0.25" header="0.3" footer="0"/>
  <pageSetup scale="75" orientation="portrait" r:id="rId1"/>
  <headerFooter>
    <oddFooter>&amp;L&amp;Z&amp;F&amp;R&amp;D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3"/>
  <sheetViews>
    <sheetView showGridLines="0" topLeftCell="A7" zoomScale="80" zoomScaleNormal="80" workbookViewId="0">
      <pane xSplit="3" ySplit="6" topLeftCell="D13" activePane="bottomRight" state="frozen"/>
      <selection activeCell="A7" sqref="A7"/>
      <selection pane="topRight" activeCell="D7" sqref="D7"/>
      <selection pane="bottomLeft" activeCell="A12" sqref="A12"/>
      <selection pane="bottomRight" activeCell="H17" sqref="H17"/>
    </sheetView>
  </sheetViews>
  <sheetFormatPr defaultColWidth="8.42578125" defaultRowHeight="12.75" outlineLevelCol="1" x14ac:dyDescent="0.25"/>
  <cols>
    <col min="1" max="1" width="7.140625" style="13" customWidth="1"/>
    <col min="2" max="2" width="8" style="13" customWidth="1"/>
    <col min="3" max="3" width="79.140625" style="6" customWidth="1"/>
    <col min="4" max="6" width="20" style="6" customWidth="1" outlineLevel="1"/>
    <col min="7" max="7" width="20" style="6" customWidth="1"/>
    <col min="8" max="8" width="19.7109375" style="6" customWidth="1"/>
    <col min="9" max="10" width="19.7109375" style="6" customWidth="1" outlineLevel="1"/>
    <col min="11" max="11" width="19.7109375" customWidth="1" outlineLevel="1"/>
    <col min="12" max="12" width="19.7109375" style="6" customWidth="1"/>
    <col min="13" max="14" width="19.7109375" style="6" customWidth="1" outlineLevel="1"/>
    <col min="15" max="15" width="19.7109375" customWidth="1" outlineLevel="1"/>
    <col min="16" max="16" width="19.7109375" customWidth="1"/>
    <col min="17" max="19" width="19.7109375" customWidth="1" outlineLevel="1"/>
    <col min="20" max="20" width="19.7109375" customWidth="1"/>
    <col min="21" max="23" width="19.7109375" customWidth="1" outlineLevel="1"/>
    <col min="24" max="24" width="19.7109375" customWidth="1"/>
    <col min="25" max="27" width="19.7109375" customWidth="1" outlineLevel="1"/>
    <col min="28" max="28" width="19.7109375" customWidth="1"/>
    <col min="29" max="31" width="19.7109375" customWidth="1" outlineLevel="1"/>
    <col min="32" max="32" width="19.7109375" customWidth="1"/>
    <col min="33" max="35" width="19.7109375" customWidth="1" outlineLevel="1"/>
    <col min="36" max="36" width="19.7109375" customWidth="1"/>
    <col min="37" max="39" width="19.7109375" customWidth="1" outlineLevel="1"/>
    <col min="40" max="40" width="19.7109375" customWidth="1"/>
    <col min="41" max="43" width="19.7109375" customWidth="1" outlineLevel="1"/>
    <col min="44" max="44" width="19.7109375" customWidth="1"/>
    <col min="45" max="47" width="19.7109375" customWidth="1" outlineLevel="1"/>
    <col min="48" max="48" width="19.7109375" style="6" customWidth="1"/>
    <col min="49" max="50" width="19.7109375" style="6" customWidth="1" outlineLevel="1"/>
    <col min="51" max="51" width="19.7109375" customWidth="1" outlineLevel="1"/>
    <col min="52" max="52" width="3.42578125" style="6" customWidth="1"/>
    <col min="53" max="53" width="19.7109375" style="6" customWidth="1"/>
    <col min="54" max="57" width="18.85546875" style="6" customWidth="1"/>
    <col min="58" max="58" width="5.42578125" style="6" customWidth="1"/>
    <col min="59" max="59" width="7" style="6" customWidth="1"/>
    <col min="60" max="60" width="18.28515625" style="6" customWidth="1"/>
    <col min="61" max="16384" width="8.42578125" style="6"/>
  </cols>
  <sheetData>
    <row r="1" spans="1:60" hidden="1" x14ac:dyDescent="0.25">
      <c r="A1" s="52"/>
      <c r="B1" s="52"/>
      <c r="C1" s="18"/>
      <c r="D1" s="18"/>
      <c r="E1" s="18"/>
      <c r="F1" s="18"/>
      <c r="G1" s="18"/>
      <c r="H1" s="18"/>
      <c r="I1" s="18"/>
      <c r="J1" s="18"/>
      <c r="L1" s="18"/>
      <c r="M1" s="18"/>
      <c r="N1" s="18"/>
      <c r="AV1" s="18"/>
      <c r="AW1" s="18"/>
      <c r="AX1" s="18"/>
      <c r="AZ1" s="18"/>
      <c r="BA1" s="18"/>
      <c r="BB1" s="18"/>
      <c r="BC1" s="18"/>
      <c r="BD1" s="18"/>
      <c r="BE1" s="18"/>
      <c r="BF1" s="18"/>
      <c r="BG1" s="18"/>
      <c r="BH1" s="18"/>
    </row>
    <row r="2" spans="1:60" hidden="1" x14ac:dyDescent="0.25">
      <c r="A2" s="52"/>
      <c r="B2" s="52"/>
      <c r="C2" s="18"/>
      <c r="D2" s="18"/>
      <c r="E2" s="18"/>
      <c r="F2" s="18"/>
      <c r="G2" s="18"/>
      <c r="H2" s="18"/>
      <c r="I2" s="18"/>
      <c r="J2" s="18"/>
      <c r="L2" s="18"/>
      <c r="M2" s="18"/>
      <c r="N2" s="18"/>
      <c r="AV2" s="18"/>
      <c r="AW2" s="18"/>
      <c r="AX2" s="18"/>
      <c r="AZ2" s="18"/>
      <c r="BA2" s="18"/>
      <c r="BB2" s="18"/>
      <c r="BC2" s="18"/>
      <c r="BD2" s="18"/>
      <c r="BE2" s="18"/>
      <c r="BF2" s="18"/>
      <c r="BG2" s="18"/>
      <c r="BH2" s="18"/>
    </row>
    <row r="3" spans="1:60" hidden="1" x14ac:dyDescent="0.25">
      <c r="A3" s="52"/>
      <c r="B3" s="52"/>
      <c r="C3" s="18"/>
      <c r="D3" s="18"/>
      <c r="E3" s="18"/>
      <c r="F3" s="18"/>
      <c r="G3" s="18"/>
      <c r="H3" s="18"/>
      <c r="I3" s="18"/>
      <c r="J3" s="18"/>
      <c r="L3" s="18"/>
      <c r="M3" s="18"/>
      <c r="N3" s="18"/>
      <c r="AV3" s="18"/>
      <c r="AW3" s="18"/>
      <c r="AX3" s="18"/>
      <c r="AZ3" s="18"/>
      <c r="BA3" s="18"/>
      <c r="BB3" s="18"/>
      <c r="BC3" s="18"/>
      <c r="BD3" s="18"/>
      <c r="BE3" s="18"/>
      <c r="BF3" s="18"/>
      <c r="BG3" s="18"/>
      <c r="BH3" s="18"/>
    </row>
    <row r="4" spans="1:60" hidden="1" x14ac:dyDescent="0.25">
      <c r="A4" s="52"/>
      <c r="B4" s="52"/>
      <c r="C4" s="18"/>
      <c r="D4" s="18"/>
      <c r="E4" s="18"/>
      <c r="F4" s="18"/>
      <c r="G4" s="18"/>
      <c r="H4" s="18"/>
      <c r="I4" s="18"/>
      <c r="J4" s="18"/>
      <c r="L4" s="18"/>
      <c r="M4" s="18"/>
      <c r="N4" s="18"/>
      <c r="AV4" s="18"/>
      <c r="AW4" s="18"/>
      <c r="AX4" s="18"/>
      <c r="AZ4" s="18"/>
      <c r="BA4" s="18"/>
      <c r="BB4" s="18"/>
      <c r="BC4" s="18"/>
      <c r="BD4" s="18"/>
      <c r="BE4" s="18"/>
      <c r="BF4" s="18"/>
      <c r="BG4" s="18"/>
      <c r="BH4" s="18"/>
    </row>
    <row r="5" spans="1:60" hidden="1" x14ac:dyDescent="0.25">
      <c r="A5" s="52"/>
      <c r="B5" s="52"/>
      <c r="C5" s="18"/>
      <c r="D5" s="18"/>
      <c r="E5" s="18"/>
      <c r="F5" s="18"/>
      <c r="G5" s="18"/>
      <c r="H5" s="18"/>
      <c r="I5" s="18"/>
      <c r="J5" s="18"/>
      <c r="L5" s="18"/>
      <c r="M5" s="18"/>
      <c r="N5" s="18"/>
      <c r="AV5" s="18"/>
      <c r="AW5" s="18"/>
      <c r="AX5" s="18"/>
      <c r="AZ5" s="18"/>
      <c r="BA5" s="18"/>
      <c r="BB5" s="18"/>
      <c r="BC5" s="18"/>
      <c r="BD5" s="18"/>
      <c r="BE5" s="18"/>
      <c r="BF5" s="18"/>
      <c r="BG5" s="18"/>
      <c r="BH5" s="18"/>
    </row>
    <row r="6" spans="1:60" hidden="1" x14ac:dyDescent="0.25">
      <c r="A6" s="52"/>
      <c r="B6" s="52"/>
      <c r="C6" s="18"/>
      <c r="D6" s="18"/>
      <c r="E6" s="18"/>
      <c r="F6" s="18"/>
      <c r="G6" s="18"/>
      <c r="H6" s="18"/>
      <c r="I6" s="18"/>
      <c r="J6" s="18"/>
      <c r="L6" s="18"/>
      <c r="M6" s="18"/>
      <c r="N6" s="18"/>
      <c r="AV6" s="18"/>
      <c r="AW6" s="18"/>
      <c r="AX6" s="18"/>
      <c r="AZ6" s="18"/>
      <c r="BA6" s="18"/>
      <c r="BB6" s="18"/>
      <c r="BC6" s="18"/>
      <c r="BD6" s="18"/>
      <c r="BE6" s="18"/>
      <c r="BF6" s="18"/>
      <c r="BG6" s="18"/>
      <c r="BH6" s="18"/>
    </row>
    <row r="7" spans="1:60" ht="18.75" x14ac:dyDescent="0.3">
      <c r="A7" s="52"/>
      <c r="B7" s="577" t="str">
        <f>+Report!H11</f>
        <v>Estimate</v>
      </c>
      <c r="G7" s="34"/>
      <c r="H7" s="34"/>
      <c r="I7" s="34"/>
      <c r="J7" s="34"/>
      <c r="L7" s="34"/>
      <c r="M7" s="34"/>
      <c r="N7" s="34"/>
      <c r="AV7" s="34"/>
      <c r="AW7" s="34"/>
      <c r="AX7" s="34"/>
      <c r="AZ7" s="34"/>
      <c r="BA7" s="34"/>
      <c r="BB7" s="18"/>
      <c r="BC7" s="18"/>
      <c r="BD7" s="18"/>
      <c r="BE7" s="18"/>
      <c r="BF7" s="18"/>
      <c r="BG7" s="18"/>
      <c r="BH7" s="18"/>
    </row>
    <row r="8" spans="1:60" ht="19.5" thickBot="1" x14ac:dyDescent="0.35">
      <c r="A8" s="52"/>
      <c r="B8" s="55"/>
      <c r="G8" s="34"/>
      <c r="H8" s="34"/>
      <c r="I8" s="34"/>
      <c r="J8" s="34"/>
      <c r="L8" s="34"/>
      <c r="M8" s="34"/>
      <c r="N8" s="34"/>
      <c r="AV8" s="34"/>
      <c r="AW8" s="34"/>
      <c r="AX8" s="34"/>
      <c r="AZ8" s="34"/>
      <c r="BA8" s="34"/>
      <c r="BB8" s="18"/>
      <c r="BC8" s="18"/>
      <c r="BD8" s="18"/>
      <c r="BE8" s="18"/>
      <c r="BF8" s="18"/>
      <c r="BG8" s="18"/>
      <c r="BH8" s="18"/>
    </row>
    <row r="9" spans="1:60" ht="15" x14ac:dyDescent="0.25">
      <c r="A9" s="333"/>
      <c r="B9" s="334"/>
      <c r="C9" s="335"/>
      <c r="D9" s="335"/>
      <c r="E9" s="335"/>
      <c r="F9" s="335"/>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7"/>
      <c r="BA9" s="62"/>
      <c r="BB9" s="57"/>
      <c r="BC9" s="18"/>
      <c r="BD9" s="18"/>
      <c r="BE9" s="18"/>
      <c r="BF9" s="18"/>
      <c r="BG9" s="18"/>
      <c r="BH9" s="18"/>
    </row>
    <row r="10" spans="1:60" ht="28.5" customHeight="1" x14ac:dyDescent="0.25">
      <c r="A10" s="338"/>
      <c r="B10" s="339"/>
      <c r="C10" s="340"/>
      <c r="D10" s="910" t="s">
        <v>181</v>
      </c>
      <c r="E10" s="911"/>
      <c r="F10" s="911"/>
      <c r="G10" s="911"/>
      <c r="H10" s="910" t="s">
        <v>178</v>
      </c>
      <c r="I10" s="911"/>
      <c r="J10" s="911"/>
      <c r="K10" s="911"/>
      <c r="L10" s="910" t="s">
        <v>179</v>
      </c>
      <c r="M10" s="911"/>
      <c r="N10" s="911"/>
      <c r="O10" s="911"/>
      <c r="P10" s="910" t="s">
        <v>180</v>
      </c>
      <c r="Q10" s="911"/>
      <c r="R10" s="911"/>
      <c r="S10" s="911"/>
      <c r="T10" s="910" t="s">
        <v>198</v>
      </c>
      <c r="U10" s="911"/>
      <c r="V10" s="911"/>
      <c r="W10" s="911"/>
      <c r="X10" s="910" t="s">
        <v>200</v>
      </c>
      <c r="Y10" s="911"/>
      <c r="Z10" s="911"/>
      <c r="AA10" s="911"/>
      <c r="AB10" s="910" t="s">
        <v>202</v>
      </c>
      <c r="AC10" s="911"/>
      <c r="AD10" s="911"/>
      <c r="AE10" s="911"/>
      <c r="AF10" s="910" t="s">
        <v>204</v>
      </c>
      <c r="AG10" s="911"/>
      <c r="AH10" s="911"/>
      <c r="AI10" s="911"/>
      <c r="AJ10" s="910" t="s">
        <v>206</v>
      </c>
      <c r="AK10" s="911"/>
      <c r="AL10" s="911"/>
      <c r="AM10" s="911"/>
      <c r="AN10" s="910" t="s">
        <v>208</v>
      </c>
      <c r="AO10" s="911"/>
      <c r="AP10" s="911"/>
      <c r="AQ10" s="911"/>
      <c r="AR10" s="910" t="s">
        <v>210</v>
      </c>
      <c r="AS10" s="911"/>
      <c r="AT10" s="911"/>
      <c r="AU10" s="911"/>
      <c r="AV10" s="910" t="s">
        <v>212</v>
      </c>
      <c r="AW10" s="911"/>
      <c r="AX10" s="911"/>
      <c r="AY10" s="911"/>
      <c r="AZ10" s="341"/>
      <c r="BA10" s="62"/>
      <c r="BB10" s="58"/>
      <c r="BC10" s="18"/>
      <c r="BD10" s="18"/>
      <c r="BE10" s="18"/>
      <c r="BF10" s="18"/>
      <c r="BG10" s="18"/>
      <c r="BH10" s="18"/>
    </row>
    <row r="11" spans="1:60" ht="19.5" customHeight="1" x14ac:dyDescent="0.25">
      <c r="A11" s="338"/>
      <c r="B11" s="339"/>
      <c r="C11" s="340"/>
      <c r="D11" s="687">
        <f>IF($AY$111&lt;&gt;0,AV11,IF($AU$111&lt;&gt;0,AR11,IF($AQ$111&lt;&gt;0,AN11,IF($AM$111&lt;&gt;0,AJ11,IF($AI$111&lt;&gt;0,AF11,IF($AE$111&lt;&gt;0,AB11,IF($AA$111&lt;&gt;0,X11,IF($W$111&lt;&gt;0,T11,IF($S$111&lt;&gt;0,P11,IF($O$111&lt;&gt;0,L11,H11))))))))))</f>
        <v>0</v>
      </c>
      <c r="E11" s="688" t="s">
        <v>237</v>
      </c>
      <c r="F11" s="682"/>
      <c r="G11" s="687">
        <f t="shared" ref="G11" si="0">IF($AY$111&lt;&gt;0,AY11,IF($AU$111&lt;&gt;0,AU11,IF($AQ$111&lt;&gt;0,AQ11,IF($AM$111&lt;&gt;0,AM11,IF($AI$111&lt;&gt;0,AI11,IF($AE$111&lt;&gt;0,AE11,IF($AA$111&lt;&gt;0,AA11,IF($W$111&lt;&gt;0,W11,IF($S$111&lt;&gt;0,S11,IF($O$111&lt;&gt;0,O11,K11))))))))))</f>
        <v>0</v>
      </c>
      <c r="H11" s="686">
        <f>+'Estimate Breakdown'!F4</f>
        <v>0</v>
      </c>
      <c r="I11" s="688" t="s">
        <v>237</v>
      </c>
      <c r="J11" s="682"/>
      <c r="K11" s="686">
        <f>+H11</f>
        <v>0</v>
      </c>
      <c r="L11" s="684"/>
      <c r="M11" s="688" t="s">
        <v>237</v>
      </c>
      <c r="N11" s="682"/>
      <c r="O11" s="686">
        <f>+L11</f>
        <v>0</v>
      </c>
      <c r="P11" s="684"/>
      <c r="Q11" s="688" t="s">
        <v>237</v>
      </c>
      <c r="R11" s="682"/>
      <c r="S11" s="686">
        <f>+P11</f>
        <v>0</v>
      </c>
      <c r="T11" s="684"/>
      <c r="U11" s="688" t="s">
        <v>237</v>
      </c>
      <c r="V11" s="682"/>
      <c r="W11" s="686">
        <f>+T11</f>
        <v>0</v>
      </c>
      <c r="X11" s="684"/>
      <c r="Y11" s="688" t="s">
        <v>237</v>
      </c>
      <c r="Z11" s="682"/>
      <c r="AA11" s="686">
        <f>+X11</f>
        <v>0</v>
      </c>
      <c r="AB11" s="684"/>
      <c r="AC11" s="688" t="s">
        <v>237</v>
      </c>
      <c r="AD11" s="682"/>
      <c r="AE11" s="686">
        <f>+AB11</f>
        <v>0</v>
      </c>
      <c r="AF11" s="684"/>
      <c r="AG11" s="688" t="s">
        <v>237</v>
      </c>
      <c r="AH11" s="682"/>
      <c r="AI11" s="686">
        <f>+AF11</f>
        <v>0</v>
      </c>
      <c r="AJ11" s="684"/>
      <c r="AK11" s="688" t="s">
        <v>237</v>
      </c>
      <c r="AL11" s="682"/>
      <c r="AM11" s="686">
        <f>+AJ11</f>
        <v>0</v>
      </c>
      <c r="AN11" s="684"/>
      <c r="AO11" s="688" t="s">
        <v>237</v>
      </c>
      <c r="AP11" s="682"/>
      <c r="AQ11" s="686">
        <f>+AN11</f>
        <v>0</v>
      </c>
      <c r="AR11" s="684"/>
      <c r="AS11" s="688" t="s">
        <v>237</v>
      </c>
      <c r="AT11" s="682"/>
      <c r="AU11" s="686">
        <f>+AR11</f>
        <v>0</v>
      </c>
      <c r="AV11" s="684"/>
      <c r="AW11" s="688" t="s">
        <v>237</v>
      </c>
      <c r="AX11" s="682"/>
      <c r="AY11" s="686">
        <f>+AV11</f>
        <v>0</v>
      </c>
      <c r="AZ11" s="341"/>
      <c r="BA11" s="62"/>
      <c r="BB11" s="58"/>
      <c r="BC11" s="18"/>
      <c r="BD11" s="18"/>
      <c r="BE11" s="18"/>
      <c r="BF11" s="18"/>
      <c r="BG11" s="18"/>
      <c r="BH11" s="18"/>
    </row>
    <row r="12" spans="1:60" ht="15.75" x14ac:dyDescent="0.25">
      <c r="A12" s="353" t="str">
        <f>+Report!A13</f>
        <v>A</v>
      </c>
      <c r="B12" s="354" t="str">
        <f>+Report!B13</f>
        <v>Professional Fees</v>
      </c>
      <c r="C12" s="342"/>
      <c r="D12" s="372" t="str">
        <f>+Report!E11</f>
        <v>Split A</v>
      </c>
      <c r="E12" s="372" t="str">
        <f>+Report!F11</f>
        <v>Split B</v>
      </c>
      <c r="F12" s="372" t="str">
        <f>+Report!G11</f>
        <v>Split C</v>
      </c>
      <c r="G12" s="462" t="s">
        <v>107</v>
      </c>
      <c r="H12" s="372" t="str">
        <f>+Report!E11</f>
        <v>Split A</v>
      </c>
      <c r="I12" s="372" t="str">
        <f>+Report!F11</f>
        <v>Split B</v>
      </c>
      <c r="J12" s="372" t="str">
        <f>+Report!G11</f>
        <v>Split C</v>
      </c>
      <c r="K12" s="462" t="s">
        <v>172</v>
      </c>
      <c r="L12" s="372" t="str">
        <f>+Report!E11</f>
        <v>Split A</v>
      </c>
      <c r="M12" s="372" t="str">
        <f>+Report!F11</f>
        <v>Split B</v>
      </c>
      <c r="N12" s="372" t="str">
        <f>+Report!G11</f>
        <v>Split C</v>
      </c>
      <c r="O12" s="462" t="s">
        <v>174</v>
      </c>
      <c r="P12" s="372" t="str">
        <f>+Report!E11</f>
        <v>Split A</v>
      </c>
      <c r="Q12" s="372" t="str">
        <f>+Report!F11</f>
        <v>Split B</v>
      </c>
      <c r="R12" s="372" t="str">
        <f>+Report!G11</f>
        <v>Split C</v>
      </c>
      <c r="S12" s="462" t="s">
        <v>197</v>
      </c>
      <c r="T12" s="372" t="str">
        <f>+Report!E11</f>
        <v>Split A</v>
      </c>
      <c r="U12" s="372" t="str">
        <f>+Report!F11</f>
        <v>Split B</v>
      </c>
      <c r="V12" s="372" t="str">
        <f>+Report!G11</f>
        <v>Split C</v>
      </c>
      <c r="W12" s="462" t="s">
        <v>199</v>
      </c>
      <c r="X12" s="372" t="str">
        <f>+Report!E11</f>
        <v>Split A</v>
      </c>
      <c r="Y12" s="372" t="str">
        <f>+Report!F11</f>
        <v>Split B</v>
      </c>
      <c r="Z12" s="372" t="str">
        <f>+Report!G11</f>
        <v>Split C</v>
      </c>
      <c r="AA12" s="462" t="s">
        <v>201</v>
      </c>
      <c r="AB12" s="372" t="str">
        <f>+Report!E11</f>
        <v>Split A</v>
      </c>
      <c r="AC12" s="372" t="str">
        <f>+Report!F11</f>
        <v>Split B</v>
      </c>
      <c r="AD12" s="372" t="str">
        <f>+Report!G11</f>
        <v>Split C</v>
      </c>
      <c r="AE12" s="462" t="s">
        <v>203</v>
      </c>
      <c r="AF12" s="372" t="str">
        <f>+Report!E11</f>
        <v>Split A</v>
      </c>
      <c r="AG12" s="372" t="str">
        <f>+Report!F11</f>
        <v>Split B</v>
      </c>
      <c r="AH12" s="372" t="str">
        <f>+Report!G11</f>
        <v>Split C</v>
      </c>
      <c r="AI12" s="462" t="s">
        <v>205</v>
      </c>
      <c r="AJ12" s="372" t="str">
        <f>+Report!E11</f>
        <v>Split A</v>
      </c>
      <c r="AK12" s="372" t="str">
        <f>+Report!F11</f>
        <v>Split B</v>
      </c>
      <c r="AL12" s="372" t="str">
        <f>+Report!G11</f>
        <v>Split C</v>
      </c>
      <c r="AM12" s="462" t="s">
        <v>207</v>
      </c>
      <c r="AN12" s="372" t="str">
        <f>+Report!E11</f>
        <v>Split A</v>
      </c>
      <c r="AO12" s="372" t="str">
        <f>+Report!F11</f>
        <v>Split B</v>
      </c>
      <c r="AP12" s="372" t="str">
        <f>+Report!G11</f>
        <v>Split C</v>
      </c>
      <c r="AQ12" s="462" t="s">
        <v>209</v>
      </c>
      <c r="AR12" s="372" t="str">
        <f>+Report!E11</f>
        <v>Split A</v>
      </c>
      <c r="AS12" s="372" t="str">
        <f>+Report!F11</f>
        <v>Split B</v>
      </c>
      <c r="AT12" s="372" t="str">
        <f>+Report!G11</f>
        <v>Split C</v>
      </c>
      <c r="AU12" s="462" t="s">
        <v>211</v>
      </c>
      <c r="AV12" s="372" t="str">
        <f>+Report!E11</f>
        <v>Split A</v>
      </c>
      <c r="AW12" s="372" t="str">
        <f>+Report!F11</f>
        <v>Split B</v>
      </c>
      <c r="AX12" s="372" t="str">
        <f>+Report!G11</f>
        <v>Split C</v>
      </c>
      <c r="AY12" s="462" t="s">
        <v>213</v>
      </c>
      <c r="AZ12" s="343"/>
      <c r="BA12" s="62" t="s">
        <v>378</v>
      </c>
      <c r="BB12" s="59"/>
      <c r="BC12" s="18"/>
      <c r="BD12" s="18"/>
      <c r="BE12" s="18"/>
      <c r="BF12" s="18"/>
      <c r="BG12" s="18"/>
      <c r="BH12" s="18"/>
    </row>
    <row r="13" spans="1:60" ht="15" x14ac:dyDescent="0.25">
      <c r="A13" s="355">
        <f>+Report!A14</f>
        <v>100</v>
      </c>
      <c r="B13" s="356" t="str">
        <f>+Report!B14</f>
        <v>Prime Professional Fees</v>
      </c>
      <c r="C13" s="342"/>
      <c r="D13" s="349"/>
      <c r="E13" s="349"/>
      <c r="F13" s="342"/>
      <c r="G13" s="373"/>
      <c r="H13" s="349"/>
      <c r="I13" s="349"/>
      <c r="J13" s="342"/>
      <c r="K13" s="373"/>
      <c r="L13" s="349"/>
      <c r="M13" s="349"/>
      <c r="N13" s="342"/>
      <c r="O13" s="373"/>
      <c r="P13" s="349"/>
      <c r="Q13" s="349"/>
      <c r="R13" s="342"/>
      <c r="S13" s="373"/>
      <c r="T13" s="349"/>
      <c r="U13" s="349"/>
      <c r="V13" s="342"/>
      <c r="W13" s="373"/>
      <c r="X13" s="349"/>
      <c r="Y13" s="349"/>
      <c r="Z13" s="342"/>
      <c r="AA13" s="373"/>
      <c r="AB13" s="349"/>
      <c r="AC13" s="349"/>
      <c r="AD13" s="342"/>
      <c r="AE13" s="373"/>
      <c r="AF13" s="349"/>
      <c r="AG13" s="349"/>
      <c r="AH13" s="342"/>
      <c r="AI13" s="373"/>
      <c r="AJ13" s="349"/>
      <c r="AK13" s="349"/>
      <c r="AL13" s="342"/>
      <c r="AM13" s="373"/>
      <c r="AN13" s="349"/>
      <c r="AO13" s="349"/>
      <c r="AP13" s="342"/>
      <c r="AQ13" s="373"/>
      <c r="AR13" s="349"/>
      <c r="AS13" s="349"/>
      <c r="AT13" s="342"/>
      <c r="AU13" s="373"/>
      <c r="AV13" s="349"/>
      <c r="AW13" s="349"/>
      <c r="AX13" s="342"/>
      <c r="AY13" s="373"/>
      <c r="AZ13" s="343"/>
      <c r="BA13" s="62" t="s">
        <v>378</v>
      </c>
      <c r="BB13" s="59"/>
      <c r="BC13" s="18"/>
      <c r="BD13" s="18"/>
      <c r="BE13" s="18"/>
      <c r="BF13" s="18"/>
      <c r="BG13" s="18"/>
      <c r="BH13" s="18"/>
    </row>
    <row r="14" spans="1:60" ht="13.5" x14ac:dyDescent="0.25">
      <c r="A14" s="357"/>
      <c r="B14" s="194">
        <f>+Report!B15</f>
        <v>101</v>
      </c>
      <c r="C14" s="195" t="str">
        <f>+Report!C15</f>
        <v>Project Manager</v>
      </c>
      <c r="D14" s="363">
        <f ca="1">IF($AY$111&lt;&gt;0,AV14,IF($AU$111&lt;&gt;0,AR14,IF($AQ$111&lt;&gt;0,AN14,IF($AM$111&lt;&gt;0,AJ14,IF($AI$111&lt;&gt;0,AF14,IF($AE$111&lt;&gt;0,AB14,IF($AA$111&lt;&gt;0,X14,IF($W$111&lt;&gt;0,T14,IF($S$111&lt;&gt;0,P14,IF($O$111&lt;&gt;0,L14,H14))))))))))</f>
        <v>0</v>
      </c>
      <c r="E14" s="363">
        <f t="shared" ref="E14:G14" si="1">IF($AY$111&lt;&gt;0,AW14,IF($AU$111&lt;&gt;0,AS14,IF($AQ$111&lt;&gt;0,AO14,IF($AM$111&lt;&gt;0,AK14,IF($AI$111&lt;&gt;0,AG14,IF($AE$111&lt;&gt;0,AC14,IF($AA$111&lt;&gt;0,Y14,IF($W$111&lt;&gt;0,U14,IF($S$111&lt;&gt;0,Q14,IF($O$111&lt;&gt;0,M14,I14))))))))))</f>
        <v>0</v>
      </c>
      <c r="F14" s="363">
        <f t="shared" si="1"/>
        <v>0</v>
      </c>
      <c r="G14" s="363">
        <f t="shared" ca="1" si="1"/>
        <v>0</v>
      </c>
      <c r="H14" s="461">
        <f ca="1">+'Initial Estimate'!H17</f>
        <v>0</v>
      </c>
      <c r="I14" s="376"/>
      <c r="J14" s="376"/>
      <c r="K14" s="457">
        <f ca="1">SUBTOTAL(9,H14:J14)</f>
        <v>0</v>
      </c>
      <c r="L14" s="375"/>
      <c r="M14" s="376"/>
      <c r="N14" s="454"/>
      <c r="O14" s="457">
        <f>SUBTOTAL(9,L14:N14)</f>
        <v>0</v>
      </c>
      <c r="P14" s="375"/>
      <c r="Q14" s="376"/>
      <c r="R14" s="454"/>
      <c r="S14" s="457">
        <f>SUBTOTAL(9,P14:R14)</f>
        <v>0</v>
      </c>
      <c r="T14" s="375"/>
      <c r="U14" s="376"/>
      <c r="V14" s="454"/>
      <c r="W14" s="457">
        <f>SUBTOTAL(9,T14:V14)</f>
        <v>0</v>
      </c>
      <c r="X14" s="375"/>
      <c r="Y14" s="376"/>
      <c r="Z14" s="454"/>
      <c r="AA14" s="457">
        <f>SUBTOTAL(9,X14:Z14)</f>
        <v>0</v>
      </c>
      <c r="AB14" s="375"/>
      <c r="AC14" s="376"/>
      <c r="AD14" s="454"/>
      <c r="AE14" s="457">
        <f>SUBTOTAL(9,AB14:AD14)</f>
        <v>0</v>
      </c>
      <c r="AF14" s="375"/>
      <c r="AG14" s="376"/>
      <c r="AH14" s="454"/>
      <c r="AI14" s="457">
        <f>SUBTOTAL(9,AF14:AH14)</f>
        <v>0</v>
      </c>
      <c r="AJ14" s="375"/>
      <c r="AK14" s="376"/>
      <c r="AL14" s="454"/>
      <c r="AM14" s="457">
        <f>SUBTOTAL(9,AJ14:AL14)</f>
        <v>0</v>
      </c>
      <c r="AN14" s="375"/>
      <c r="AO14" s="376"/>
      <c r="AP14" s="454"/>
      <c r="AQ14" s="457">
        <f>SUBTOTAL(9,AN14:AP14)</f>
        <v>0</v>
      </c>
      <c r="AR14" s="375"/>
      <c r="AS14" s="376"/>
      <c r="AT14" s="454"/>
      <c r="AU14" s="457">
        <f>SUBTOTAL(9,AR14:AT14)</f>
        <v>0</v>
      </c>
      <c r="AV14" s="461"/>
      <c r="AW14" s="376"/>
      <c r="AX14" s="376"/>
      <c r="AY14" s="457">
        <f>SUBTOTAL(9,AV14:AX14)</f>
        <v>0</v>
      </c>
      <c r="AZ14" s="344"/>
      <c r="BA14" s="38" t="str">
        <f ca="1">IF(OR(G14&lt;&gt;0,K14&lt;&gt;0,O14&lt;&gt;0,S14&lt;&gt;0,W14&lt;&gt;0,AA14&lt;&gt;0,AE14&lt;&gt;0,AJ14&lt;&gt;0,AM14&lt;&gt;0,AQ14&lt;&gt;0,AU14&lt;&gt;0,AY14&lt;&gt;0),"Print line","-")</f>
        <v>-</v>
      </c>
      <c r="BB14" s="60"/>
      <c r="BC14" s="18"/>
      <c r="BD14" s="18"/>
      <c r="BE14" s="18"/>
      <c r="BF14" s="18"/>
      <c r="BG14" s="18"/>
      <c r="BH14" s="18"/>
    </row>
    <row r="15" spans="1:60" ht="13.5" x14ac:dyDescent="0.25">
      <c r="A15" s="357"/>
      <c r="B15" s="194">
        <f>+Report!B16</f>
        <v>102</v>
      </c>
      <c r="C15" s="195" t="str">
        <f>+Report!C16</f>
        <v>Prime Architect</v>
      </c>
      <c r="D15" s="363">
        <f ca="1">IF($AY$111&lt;&gt;0,AV15,IF($AU$111&lt;&gt;0,AR15,IF($AQ$111&lt;&gt;0,AN15,IF($AM$111&lt;&gt;0,AJ15,IF($AI$111&lt;&gt;0,AF15,IF($AE$111&lt;&gt;0,AB15,IF($AA$111&lt;&gt;0,X15,IF($W$111&lt;&gt;0,T15,IF($S$111&lt;&gt;0,P15,IF($O$111&lt;&gt;0,L15,H15))))))))))</f>
        <v>0</v>
      </c>
      <c r="E15" s="363">
        <f t="shared" ref="E15:G17" si="2">IF($AY$111&lt;&gt;0,AW15,IF($AU$111&lt;&gt;0,AS15,IF($AQ$111&lt;&gt;0,AO15,IF($AM$111&lt;&gt;0,AK15,IF($AI$111&lt;&gt;0,AG15,IF($AE$111&lt;&gt;0,AC15,IF($AA$111&lt;&gt;0,Y15,IF($W$111&lt;&gt;0,U15,IF($S$111&lt;&gt;0,Q15,IF($O$111&lt;&gt;0,M15,I15))))))))))</f>
        <v>0</v>
      </c>
      <c r="F15" s="363">
        <f t="shared" si="2"/>
        <v>0</v>
      </c>
      <c r="G15" s="363">
        <f t="shared" ca="1" si="2"/>
        <v>0</v>
      </c>
      <c r="H15" s="461">
        <f ca="1">+'Initial Estimate'!H18</f>
        <v>0</v>
      </c>
      <c r="I15" s="376"/>
      <c r="J15" s="376"/>
      <c r="K15" s="457">
        <f t="shared" ref="K15:K17" ca="1" si="3">SUBTOTAL(9,H15:J15)</f>
        <v>0</v>
      </c>
      <c r="L15" s="375"/>
      <c r="M15" s="376"/>
      <c r="N15" s="454"/>
      <c r="O15" s="457">
        <f>SUBTOTAL(9,L15:N15)</f>
        <v>0</v>
      </c>
      <c r="P15" s="375"/>
      <c r="Q15" s="376"/>
      <c r="R15" s="454"/>
      <c r="S15" s="457">
        <f>SUBTOTAL(9,P15:R15)</f>
        <v>0</v>
      </c>
      <c r="T15" s="375"/>
      <c r="U15" s="376"/>
      <c r="V15" s="454"/>
      <c r="W15" s="457">
        <f>SUBTOTAL(9,T15:V15)</f>
        <v>0</v>
      </c>
      <c r="X15" s="375"/>
      <c r="Y15" s="376"/>
      <c r="Z15" s="454"/>
      <c r="AA15" s="457">
        <f>SUBTOTAL(9,X15:Z15)</f>
        <v>0</v>
      </c>
      <c r="AB15" s="375"/>
      <c r="AC15" s="376"/>
      <c r="AD15" s="454"/>
      <c r="AE15" s="457">
        <f>SUBTOTAL(9,AB15:AD15)</f>
        <v>0</v>
      </c>
      <c r="AF15" s="375"/>
      <c r="AG15" s="376"/>
      <c r="AH15" s="454"/>
      <c r="AI15" s="457">
        <f>SUBTOTAL(9,AF15:AH15)</f>
        <v>0</v>
      </c>
      <c r="AJ15" s="375"/>
      <c r="AK15" s="376"/>
      <c r="AL15" s="454"/>
      <c r="AM15" s="457">
        <f>SUBTOTAL(9,AJ15:AL15)</f>
        <v>0</v>
      </c>
      <c r="AN15" s="375"/>
      <c r="AO15" s="376"/>
      <c r="AP15" s="454"/>
      <c r="AQ15" s="457">
        <f>SUBTOTAL(9,AN15:AP15)</f>
        <v>0</v>
      </c>
      <c r="AR15" s="375"/>
      <c r="AS15" s="376"/>
      <c r="AT15" s="454"/>
      <c r="AU15" s="457">
        <f>SUBTOTAL(9,AR15:AT15)</f>
        <v>0</v>
      </c>
      <c r="AV15" s="461"/>
      <c r="AW15" s="376"/>
      <c r="AX15" s="376"/>
      <c r="AY15" s="457">
        <f>SUBTOTAL(9,AV15:AX15)</f>
        <v>0</v>
      </c>
      <c r="AZ15" s="344"/>
      <c r="BA15" s="38" t="str">
        <f t="shared" ref="BA15:BA77" ca="1" si="4">IF(OR(G15&lt;&gt;0,K15&lt;&gt;0,O15&lt;&gt;0,S15&lt;&gt;0,W15&lt;&gt;0,AA15&lt;&gt;0,AE15&lt;&gt;0,AJ15&lt;&gt;0,AM15&lt;&gt;0,AQ15&lt;&gt;0,AU15&lt;&gt;0,AY15&lt;&gt;0),"Print line","-")</f>
        <v>-</v>
      </c>
      <c r="BB15" s="60"/>
      <c r="BC15" s="18"/>
      <c r="BD15" s="18"/>
      <c r="BE15" s="18"/>
      <c r="BF15" s="18"/>
      <c r="BG15" s="18"/>
      <c r="BH15" s="18"/>
    </row>
    <row r="16" spans="1:60" ht="13.5" x14ac:dyDescent="0.25">
      <c r="A16" s="357"/>
      <c r="B16" s="194">
        <f>+Report!B17</f>
        <v>103</v>
      </c>
      <c r="C16" s="195" t="str">
        <f>+Report!C17</f>
        <v>Prime Engineer</v>
      </c>
      <c r="D16" s="363">
        <f ca="1">IF($AY$111&lt;&gt;0,AV16,IF($AU$111&lt;&gt;0,AR16,IF($AQ$111&lt;&gt;0,AN16,IF($AM$111&lt;&gt;0,AJ16,IF($AI$111&lt;&gt;0,AF16,IF($AE$111&lt;&gt;0,AB16,IF($AA$111&lt;&gt;0,X16,IF($W$111&lt;&gt;0,T16,IF($S$111&lt;&gt;0,P16,IF($O$111&lt;&gt;0,L16,H16))))))))))</f>
        <v>0</v>
      </c>
      <c r="E16" s="363">
        <f t="shared" si="2"/>
        <v>0</v>
      </c>
      <c r="F16" s="363">
        <f t="shared" si="2"/>
        <v>0</v>
      </c>
      <c r="G16" s="363">
        <f t="shared" ca="1" si="2"/>
        <v>0</v>
      </c>
      <c r="H16" s="461">
        <f ca="1">+'Initial Estimate'!H19</f>
        <v>0</v>
      </c>
      <c r="I16" s="376"/>
      <c r="J16" s="376"/>
      <c r="K16" s="457">
        <f t="shared" ca="1" si="3"/>
        <v>0</v>
      </c>
      <c r="L16" s="375"/>
      <c r="M16" s="376"/>
      <c r="N16" s="454"/>
      <c r="O16" s="457">
        <f>SUBTOTAL(9,L16:N16)</f>
        <v>0</v>
      </c>
      <c r="P16" s="375"/>
      <c r="Q16" s="376"/>
      <c r="R16" s="454"/>
      <c r="S16" s="457">
        <f>SUBTOTAL(9,P16:R16)</f>
        <v>0</v>
      </c>
      <c r="T16" s="375"/>
      <c r="U16" s="376"/>
      <c r="V16" s="454"/>
      <c r="W16" s="457">
        <f>SUBTOTAL(9,T16:V16)</f>
        <v>0</v>
      </c>
      <c r="X16" s="375"/>
      <c r="Y16" s="376"/>
      <c r="Z16" s="454"/>
      <c r="AA16" s="457">
        <f>SUBTOTAL(9,X16:Z16)</f>
        <v>0</v>
      </c>
      <c r="AB16" s="375"/>
      <c r="AC16" s="376"/>
      <c r="AD16" s="454"/>
      <c r="AE16" s="457">
        <f>SUBTOTAL(9,AB16:AD16)</f>
        <v>0</v>
      </c>
      <c r="AF16" s="375"/>
      <c r="AG16" s="376"/>
      <c r="AH16" s="454"/>
      <c r="AI16" s="457">
        <f>SUBTOTAL(9,AF16:AH16)</f>
        <v>0</v>
      </c>
      <c r="AJ16" s="375"/>
      <c r="AK16" s="376"/>
      <c r="AL16" s="454"/>
      <c r="AM16" s="457">
        <f>SUBTOTAL(9,AJ16:AL16)</f>
        <v>0</v>
      </c>
      <c r="AN16" s="375"/>
      <c r="AO16" s="376"/>
      <c r="AP16" s="454"/>
      <c r="AQ16" s="457">
        <f>SUBTOTAL(9,AN16:AP16)</f>
        <v>0</v>
      </c>
      <c r="AR16" s="375"/>
      <c r="AS16" s="376"/>
      <c r="AT16" s="454"/>
      <c r="AU16" s="457">
        <f>SUBTOTAL(9,AR16:AT16)</f>
        <v>0</v>
      </c>
      <c r="AV16" s="461"/>
      <c r="AW16" s="376"/>
      <c r="AX16" s="376"/>
      <c r="AY16" s="457">
        <f>SUBTOTAL(9,AV16:AX16)</f>
        <v>0</v>
      </c>
      <c r="AZ16" s="344"/>
      <c r="BA16" s="38" t="str">
        <f t="shared" ca="1" si="4"/>
        <v>-</v>
      </c>
      <c r="BB16" s="60"/>
      <c r="BC16" s="18"/>
      <c r="BD16" s="18"/>
      <c r="BE16" s="18"/>
      <c r="BF16" s="18"/>
      <c r="BG16" s="18"/>
      <c r="BH16" s="18"/>
    </row>
    <row r="17" spans="1:60" ht="13.5" x14ac:dyDescent="0.25">
      <c r="A17" s="357"/>
      <c r="B17" s="194">
        <f>+Report!B18</f>
        <v>104</v>
      </c>
      <c r="C17" s="195" t="str">
        <f>+Report!C18</f>
        <v>Project Delivery Fee</v>
      </c>
      <c r="D17" s="363">
        <f ca="1">IF($AY$111&lt;&gt;0,AV17,IF($AU$111&lt;&gt;0,AR17,IF($AQ$111&lt;&gt;0,AN17,IF($AM$111&lt;&gt;0,AJ17,IF($AI$111&lt;&gt;0,AF17,IF($AE$111&lt;&gt;0,AB17,IF($AA$111&lt;&gt;0,X17,IF($W$111&lt;&gt;0,T17,IF($S$111&lt;&gt;0,P17,IF($O$111&lt;&gt;0,L17,H17))))))))))</f>
        <v>0</v>
      </c>
      <c r="E17" s="363">
        <f t="shared" si="2"/>
        <v>0</v>
      </c>
      <c r="F17" s="363">
        <f t="shared" si="2"/>
        <v>0</v>
      </c>
      <c r="G17" s="363">
        <f t="shared" ca="1" si="2"/>
        <v>0</v>
      </c>
      <c r="H17" s="461">
        <f ca="1">+'Initial Estimate'!H20</f>
        <v>0</v>
      </c>
      <c r="I17" s="376"/>
      <c r="J17" s="376"/>
      <c r="K17" s="457">
        <f t="shared" ca="1" si="3"/>
        <v>0</v>
      </c>
      <c r="L17" s="375"/>
      <c r="M17" s="376"/>
      <c r="N17" s="454"/>
      <c r="O17" s="457">
        <f>SUBTOTAL(9,L17:N17)</f>
        <v>0</v>
      </c>
      <c r="P17" s="375"/>
      <c r="Q17" s="376"/>
      <c r="R17" s="454"/>
      <c r="S17" s="457">
        <f>SUBTOTAL(9,P17:R17)</f>
        <v>0</v>
      </c>
      <c r="T17" s="375"/>
      <c r="U17" s="376"/>
      <c r="V17" s="454"/>
      <c r="W17" s="457">
        <f>SUBTOTAL(9,T17:V17)</f>
        <v>0</v>
      </c>
      <c r="X17" s="375"/>
      <c r="Y17" s="376"/>
      <c r="Z17" s="454"/>
      <c r="AA17" s="457">
        <f>SUBTOTAL(9,X17:Z17)</f>
        <v>0</v>
      </c>
      <c r="AB17" s="375"/>
      <c r="AC17" s="376"/>
      <c r="AD17" s="454"/>
      <c r="AE17" s="457">
        <f>SUBTOTAL(9,AB17:AD17)</f>
        <v>0</v>
      </c>
      <c r="AF17" s="375"/>
      <c r="AG17" s="376"/>
      <c r="AH17" s="454"/>
      <c r="AI17" s="457">
        <f>SUBTOTAL(9,AF17:AH17)</f>
        <v>0</v>
      </c>
      <c r="AJ17" s="375"/>
      <c r="AK17" s="376"/>
      <c r="AL17" s="454"/>
      <c r="AM17" s="457">
        <f>SUBTOTAL(9,AJ17:AL17)</f>
        <v>0</v>
      </c>
      <c r="AN17" s="375"/>
      <c r="AO17" s="376"/>
      <c r="AP17" s="454"/>
      <c r="AQ17" s="457">
        <f>SUBTOTAL(9,AN17:AP17)</f>
        <v>0</v>
      </c>
      <c r="AR17" s="375"/>
      <c r="AS17" s="376"/>
      <c r="AT17" s="454"/>
      <c r="AU17" s="457">
        <f>SUBTOTAL(9,AR17:AT17)</f>
        <v>0</v>
      </c>
      <c r="AV17" s="461"/>
      <c r="AW17" s="376"/>
      <c r="AX17" s="376"/>
      <c r="AY17" s="457">
        <f>SUBTOTAL(9,AV17:AX17)</f>
        <v>0</v>
      </c>
      <c r="AZ17" s="344"/>
      <c r="BA17" s="38" t="str">
        <f t="shared" ca="1" si="4"/>
        <v>-</v>
      </c>
      <c r="BB17" s="60"/>
      <c r="BC17" s="18"/>
      <c r="BD17" s="18"/>
      <c r="BE17" s="18"/>
      <c r="BF17" s="18"/>
      <c r="BG17" s="18"/>
      <c r="BH17" s="18"/>
    </row>
    <row r="18" spans="1:60" ht="13.5" x14ac:dyDescent="0.25">
      <c r="A18" s="789"/>
      <c r="B18" s="204"/>
      <c r="C18" s="205" t="str">
        <f>+Report!C19</f>
        <v>Total Prime Professional Fees</v>
      </c>
      <c r="D18" s="366">
        <f t="shared" ref="D18:AY18" ca="1" si="5">SUM(D14:D17)</f>
        <v>0</v>
      </c>
      <c r="E18" s="366">
        <f t="shared" si="5"/>
        <v>0</v>
      </c>
      <c r="F18" s="366">
        <f t="shared" si="5"/>
        <v>0</v>
      </c>
      <c r="G18" s="366">
        <f t="shared" ca="1" si="5"/>
        <v>0</v>
      </c>
      <c r="H18" s="453">
        <f t="shared" ca="1" si="5"/>
        <v>0</v>
      </c>
      <c r="I18" s="453">
        <f t="shared" si="5"/>
        <v>0</v>
      </c>
      <c r="J18" s="453">
        <f t="shared" si="5"/>
        <v>0</v>
      </c>
      <c r="K18" s="453">
        <f t="shared" ca="1" si="5"/>
        <v>0</v>
      </c>
      <c r="L18" s="456">
        <f t="shared" si="5"/>
        <v>0</v>
      </c>
      <c r="M18" s="453">
        <f t="shared" si="5"/>
        <v>0</v>
      </c>
      <c r="N18" s="455">
        <f t="shared" si="5"/>
        <v>0</v>
      </c>
      <c r="O18" s="453">
        <f t="shared" si="5"/>
        <v>0</v>
      </c>
      <c r="P18" s="456">
        <f t="shared" si="5"/>
        <v>0</v>
      </c>
      <c r="Q18" s="453">
        <f t="shared" si="5"/>
        <v>0</v>
      </c>
      <c r="R18" s="455">
        <f t="shared" si="5"/>
        <v>0</v>
      </c>
      <c r="S18" s="453">
        <f t="shared" si="5"/>
        <v>0</v>
      </c>
      <c r="T18" s="456">
        <f t="shared" si="5"/>
        <v>0</v>
      </c>
      <c r="U18" s="453">
        <f t="shared" si="5"/>
        <v>0</v>
      </c>
      <c r="V18" s="455">
        <f t="shared" si="5"/>
        <v>0</v>
      </c>
      <c r="W18" s="453">
        <f t="shared" si="5"/>
        <v>0</v>
      </c>
      <c r="X18" s="456">
        <f t="shared" si="5"/>
        <v>0</v>
      </c>
      <c r="Y18" s="453">
        <f t="shared" si="5"/>
        <v>0</v>
      </c>
      <c r="Z18" s="455">
        <f t="shared" si="5"/>
        <v>0</v>
      </c>
      <c r="AA18" s="453">
        <f t="shared" si="5"/>
        <v>0</v>
      </c>
      <c r="AB18" s="456">
        <f t="shared" si="5"/>
        <v>0</v>
      </c>
      <c r="AC18" s="453">
        <f t="shared" si="5"/>
        <v>0</v>
      </c>
      <c r="AD18" s="455">
        <f t="shared" si="5"/>
        <v>0</v>
      </c>
      <c r="AE18" s="453">
        <f t="shared" si="5"/>
        <v>0</v>
      </c>
      <c r="AF18" s="456">
        <f t="shared" si="5"/>
        <v>0</v>
      </c>
      <c r="AG18" s="453">
        <f t="shared" si="5"/>
        <v>0</v>
      </c>
      <c r="AH18" s="455">
        <f t="shared" si="5"/>
        <v>0</v>
      </c>
      <c r="AI18" s="453">
        <f t="shared" si="5"/>
        <v>0</v>
      </c>
      <c r="AJ18" s="456">
        <f t="shared" si="5"/>
        <v>0</v>
      </c>
      <c r="AK18" s="453">
        <f t="shared" si="5"/>
        <v>0</v>
      </c>
      <c r="AL18" s="455">
        <f t="shared" si="5"/>
        <v>0</v>
      </c>
      <c r="AM18" s="453">
        <f t="shared" si="5"/>
        <v>0</v>
      </c>
      <c r="AN18" s="456">
        <f t="shared" si="5"/>
        <v>0</v>
      </c>
      <c r="AO18" s="453">
        <f t="shared" si="5"/>
        <v>0</v>
      </c>
      <c r="AP18" s="455">
        <f t="shared" si="5"/>
        <v>0</v>
      </c>
      <c r="AQ18" s="453">
        <f t="shared" si="5"/>
        <v>0</v>
      </c>
      <c r="AR18" s="456">
        <f t="shared" si="5"/>
        <v>0</v>
      </c>
      <c r="AS18" s="453">
        <f t="shared" si="5"/>
        <v>0</v>
      </c>
      <c r="AT18" s="455">
        <f t="shared" si="5"/>
        <v>0</v>
      </c>
      <c r="AU18" s="453">
        <f t="shared" si="5"/>
        <v>0</v>
      </c>
      <c r="AV18" s="453">
        <f t="shared" si="5"/>
        <v>0</v>
      </c>
      <c r="AW18" s="453">
        <f t="shared" si="5"/>
        <v>0</v>
      </c>
      <c r="AX18" s="453">
        <f t="shared" si="5"/>
        <v>0</v>
      </c>
      <c r="AY18" s="453">
        <f t="shared" si="5"/>
        <v>0</v>
      </c>
      <c r="AZ18" s="345"/>
      <c r="BA18" s="62" t="s">
        <v>378</v>
      </c>
      <c r="BB18" s="56"/>
      <c r="BC18" s="18"/>
      <c r="BD18" s="18"/>
      <c r="BE18" s="18"/>
      <c r="BF18" s="18"/>
      <c r="BG18" s="18"/>
      <c r="BH18" s="18"/>
    </row>
    <row r="19" spans="1:60" ht="13.5" x14ac:dyDescent="0.25">
      <c r="A19" s="357"/>
      <c r="B19" s="207"/>
      <c r="C19" s="208"/>
      <c r="D19" s="208"/>
      <c r="E19" s="208"/>
      <c r="F19" s="208"/>
      <c r="G19" s="359"/>
      <c r="H19" s="350"/>
      <c r="I19" s="350"/>
      <c r="J19" s="350"/>
      <c r="K19" s="458"/>
      <c r="L19" s="350"/>
      <c r="M19" s="350"/>
      <c r="N19" s="350"/>
      <c r="O19" s="458"/>
      <c r="P19" s="350"/>
      <c r="Q19" s="350"/>
      <c r="R19" s="350"/>
      <c r="S19" s="458"/>
      <c r="T19" s="350"/>
      <c r="U19" s="350"/>
      <c r="V19" s="350"/>
      <c r="W19" s="458"/>
      <c r="X19" s="350"/>
      <c r="Y19" s="350"/>
      <c r="Z19" s="350"/>
      <c r="AA19" s="458"/>
      <c r="AB19" s="350"/>
      <c r="AC19" s="350"/>
      <c r="AD19" s="350"/>
      <c r="AE19" s="458"/>
      <c r="AF19" s="350"/>
      <c r="AG19" s="350"/>
      <c r="AH19" s="350"/>
      <c r="AI19" s="458"/>
      <c r="AJ19" s="350"/>
      <c r="AK19" s="350"/>
      <c r="AL19" s="350"/>
      <c r="AM19" s="458"/>
      <c r="AN19" s="350"/>
      <c r="AO19" s="350"/>
      <c r="AP19" s="350"/>
      <c r="AQ19" s="458"/>
      <c r="AR19" s="350"/>
      <c r="AS19" s="350"/>
      <c r="AT19" s="350"/>
      <c r="AU19" s="458"/>
      <c r="AV19" s="350"/>
      <c r="AW19" s="350"/>
      <c r="AX19" s="350"/>
      <c r="AY19" s="459"/>
      <c r="AZ19" s="341"/>
      <c r="BA19" s="62" t="s">
        <v>378</v>
      </c>
      <c r="BB19" s="60"/>
      <c r="BC19" s="18"/>
      <c r="BD19" s="18"/>
      <c r="BE19" s="18"/>
      <c r="BF19" s="18"/>
      <c r="BG19" s="18"/>
      <c r="BH19" s="18"/>
    </row>
    <row r="20" spans="1:60" ht="15" x14ac:dyDescent="0.25">
      <c r="A20" s="355">
        <f>+Report!A21</f>
        <v>200</v>
      </c>
      <c r="B20" s="186" t="str">
        <f>+Report!B21</f>
        <v>Miscellaneous Professional Fees in Addition to Prime Professional Fees</v>
      </c>
      <c r="C20" s="187"/>
      <c r="D20" s="187"/>
      <c r="E20" s="187"/>
      <c r="F20" s="187"/>
      <c r="G20" s="360"/>
      <c r="H20" s="351"/>
      <c r="I20" s="351"/>
      <c r="J20" s="351"/>
      <c r="K20" s="460"/>
      <c r="L20" s="351"/>
      <c r="M20" s="351"/>
      <c r="N20" s="351"/>
      <c r="O20" s="460"/>
      <c r="P20" s="351"/>
      <c r="Q20" s="351"/>
      <c r="R20" s="351"/>
      <c r="S20" s="460"/>
      <c r="T20" s="351"/>
      <c r="U20" s="351"/>
      <c r="V20" s="351"/>
      <c r="W20" s="460"/>
      <c r="X20" s="351"/>
      <c r="Y20" s="351"/>
      <c r="Z20" s="351"/>
      <c r="AA20" s="460"/>
      <c r="AB20" s="351"/>
      <c r="AC20" s="351"/>
      <c r="AD20" s="351"/>
      <c r="AE20" s="460"/>
      <c r="AF20" s="351"/>
      <c r="AG20" s="351"/>
      <c r="AH20" s="351"/>
      <c r="AI20" s="460"/>
      <c r="AJ20" s="351"/>
      <c r="AK20" s="351"/>
      <c r="AL20" s="351"/>
      <c r="AM20" s="460"/>
      <c r="AN20" s="351"/>
      <c r="AO20" s="351"/>
      <c r="AP20" s="351"/>
      <c r="AQ20" s="460"/>
      <c r="AR20" s="351"/>
      <c r="AS20" s="351"/>
      <c r="AT20" s="351"/>
      <c r="AU20" s="460"/>
      <c r="AV20" s="351"/>
      <c r="AW20" s="351"/>
      <c r="AX20" s="351"/>
      <c r="AY20" s="459"/>
      <c r="AZ20" s="343"/>
      <c r="BA20" s="62" t="s">
        <v>378</v>
      </c>
      <c r="BB20" s="60"/>
      <c r="BC20" s="18"/>
      <c r="BD20" s="18"/>
      <c r="BE20" s="18"/>
      <c r="BF20" s="18"/>
      <c r="BG20" s="18"/>
      <c r="BH20" s="18"/>
    </row>
    <row r="21" spans="1:60" ht="14.25" customHeight="1" x14ac:dyDescent="0.25">
      <c r="A21" s="358"/>
      <c r="B21" s="194">
        <f>+Report!B22</f>
        <v>201</v>
      </c>
      <c r="C21" s="195" t="str">
        <f>+Report!C22</f>
        <v>Geotechnical Investigation (Soils Report)</v>
      </c>
      <c r="D21" s="363">
        <f t="shared" ref="D21:D39" ca="1" si="6">IF($AY$111&lt;&gt;0,AV21,IF($AU$111&lt;&gt;0,AR21,IF($AQ$111&lt;&gt;0,AN21,IF($AM$111&lt;&gt;0,AJ21,IF($AI$111&lt;&gt;0,AF21,IF($AE$111&lt;&gt;0,AB21,IF($AA$111&lt;&gt;0,X21,IF($W$111&lt;&gt;0,T21,IF($S$111&lt;&gt;0,P21,IF($O$111&lt;&gt;0,L21,H21))))))))))</f>
        <v>0</v>
      </c>
      <c r="E21" s="363">
        <f t="shared" ref="E21:E39" si="7">IF($AY$111&lt;&gt;0,AW21,IF($AU$111&lt;&gt;0,AS21,IF($AQ$111&lt;&gt;0,AO21,IF($AM$111&lt;&gt;0,AK21,IF($AI$111&lt;&gt;0,AG21,IF($AE$111&lt;&gt;0,AC21,IF($AA$111&lt;&gt;0,Y21,IF($W$111&lt;&gt;0,U21,IF($S$111&lt;&gt;0,Q21,IF($O$111&lt;&gt;0,M21,I21))))))))))</f>
        <v>0</v>
      </c>
      <c r="F21" s="363">
        <f t="shared" ref="F21:F39" si="8">IF($AY$111&lt;&gt;0,AX21,IF($AU$111&lt;&gt;0,AT21,IF($AQ$111&lt;&gt;0,AP21,IF($AM$111&lt;&gt;0,AL21,IF($AI$111&lt;&gt;0,AH21,IF($AE$111&lt;&gt;0,AD21,IF($AA$111&lt;&gt;0,Z21,IF($W$111&lt;&gt;0,V21,IF($S$111&lt;&gt;0,R21,IF($O$111&lt;&gt;0,N21,J21))))))))))</f>
        <v>0</v>
      </c>
      <c r="G21" s="363">
        <f t="shared" ref="G21:G39" ca="1" si="9">IF($AY$111&lt;&gt;0,AY21,IF($AU$111&lt;&gt;0,AU21,IF($AQ$111&lt;&gt;0,AQ21,IF($AM$111&lt;&gt;0,AM21,IF($AI$111&lt;&gt;0,AI21,IF($AE$111&lt;&gt;0,AE21,IF($AA$111&lt;&gt;0,AA21,IF($W$111&lt;&gt;0,W21,IF($S$111&lt;&gt;0,S21,IF($O$111&lt;&gt;0,O21,K21))))))))))</f>
        <v>0</v>
      </c>
      <c r="H21" s="461">
        <f ca="1">+'Initial Estimate'!H24</f>
        <v>0</v>
      </c>
      <c r="I21" s="376"/>
      <c r="J21" s="376"/>
      <c r="K21" s="457">
        <f t="shared" ref="K21:K39" ca="1" si="10">SUBTOTAL(9,H21:J21)</f>
        <v>0</v>
      </c>
      <c r="L21" s="461"/>
      <c r="M21" s="376"/>
      <c r="N21" s="376"/>
      <c r="O21" s="457">
        <f t="shared" ref="O21:O39" si="11">SUBTOTAL(9,L21:N21)</f>
        <v>0</v>
      </c>
      <c r="P21" s="461"/>
      <c r="Q21" s="376"/>
      <c r="R21" s="376"/>
      <c r="S21" s="457">
        <f t="shared" ref="S21:S39" si="12">SUBTOTAL(9,P21:R21)</f>
        <v>0</v>
      </c>
      <c r="T21" s="461"/>
      <c r="U21" s="376"/>
      <c r="V21" s="376"/>
      <c r="W21" s="457">
        <f t="shared" ref="W21:W39" si="13">SUBTOTAL(9,T21:V21)</f>
        <v>0</v>
      </c>
      <c r="X21" s="461"/>
      <c r="Y21" s="376"/>
      <c r="Z21" s="376"/>
      <c r="AA21" s="457">
        <f t="shared" ref="AA21:AA39" si="14">SUBTOTAL(9,X21:Z21)</f>
        <v>0</v>
      </c>
      <c r="AB21" s="461"/>
      <c r="AC21" s="376"/>
      <c r="AD21" s="376"/>
      <c r="AE21" s="457">
        <f t="shared" ref="AE21:AE39" si="15">SUBTOTAL(9,AB21:AD21)</f>
        <v>0</v>
      </c>
      <c r="AF21" s="461"/>
      <c r="AG21" s="376"/>
      <c r="AH21" s="376"/>
      <c r="AI21" s="457">
        <f t="shared" ref="AI21:AI39" si="16">SUBTOTAL(9,AF21:AH21)</f>
        <v>0</v>
      </c>
      <c r="AJ21" s="461"/>
      <c r="AK21" s="376"/>
      <c r="AL21" s="376"/>
      <c r="AM21" s="457">
        <f t="shared" ref="AM21:AM39" si="17">SUBTOTAL(9,AJ21:AL21)</f>
        <v>0</v>
      </c>
      <c r="AN21" s="461"/>
      <c r="AO21" s="376"/>
      <c r="AP21" s="376"/>
      <c r="AQ21" s="457">
        <f t="shared" ref="AQ21:AQ39" si="18">SUBTOTAL(9,AN21:AP21)</f>
        <v>0</v>
      </c>
      <c r="AR21" s="461"/>
      <c r="AS21" s="376"/>
      <c r="AT21" s="376"/>
      <c r="AU21" s="457">
        <f t="shared" ref="AU21:AU39" si="19">SUBTOTAL(9,AR21:AT21)</f>
        <v>0</v>
      </c>
      <c r="AV21" s="461"/>
      <c r="AW21" s="376"/>
      <c r="AX21" s="376"/>
      <c r="AY21" s="457">
        <f t="shared" ref="AY21:AY39" si="20">SUBTOTAL(9,AV21:AX21)</f>
        <v>0</v>
      </c>
      <c r="AZ21" s="343"/>
      <c r="BA21" s="38" t="str">
        <f t="shared" ca="1" si="4"/>
        <v>-</v>
      </c>
      <c r="BB21" s="60"/>
      <c r="BC21" s="18"/>
      <c r="BD21" s="18"/>
      <c r="BE21" s="18"/>
      <c r="BF21" s="18"/>
      <c r="BG21" s="18"/>
      <c r="BH21" s="18"/>
    </row>
    <row r="22" spans="1:60" ht="13.5" x14ac:dyDescent="0.25">
      <c r="A22" s="357"/>
      <c r="B22" s="194">
        <f>+Report!B23</f>
        <v>202</v>
      </c>
      <c r="C22" s="195" t="str">
        <f>+Report!C23</f>
        <v>Feasibility  Study (i.e.. CFI)</v>
      </c>
      <c r="D22" s="363">
        <f t="shared" ca="1" si="6"/>
        <v>0</v>
      </c>
      <c r="E22" s="363">
        <f t="shared" si="7"/>
        <v>0</v>
      </c>
      <c r="F22" s="363">
        <f t="shared" si="8"/>
        <v>0</v>
      </c>
      <c r="G22" s="363">
        <f t="shared" ca="1" si="9"/>
        <v>0</v>
      </c>
      <c r="H22" s="461">
        <f ca="1">+'Initial Estimate'!H25</f>
        <v>0</v>
      </c>
      <c r="I22" s="376"/>
      <c r="J22" s="376"/>
      <c r="K22" s="457">
        <f t="shared" ca="1" si="10"/>
        <v>0</v>
      </c>
      <c r="L22" s="461"/>
      <c r="M22" s="376"/>
      <c r="N22" s="376"/>
      <c r="O22" s="457">
        <f t="shared" si="11"/>
        <v>0</v>
      </c>
      <c r="P22" s="461"/>
      <c r="Q22" s="376"/>
      <c r="R22" s="376"/>
      <c r="S22" s="457">
        <f t="shared" si="12"/>
        <v>0</v>
      </c>
      <c r="T22" s="461"/>
      <c r="U22" s="376"/>
      <c r="V22" s="376"/>
      <c r="W22" s="457">
        <f t="shared" si="13"/>
        <v>0</v>
      </c>
      <c r="X22" s="461"/>
      <c r="Y22" s="376"/>
      <c r="Z22" s="376"/>
      <c r="AA22" s="457">
        <f t="shared" si="14"/>
        <v>0</v>
      </c>
      <c r="AB22" s="461"/>
      <c r="AC22" s="376"/>
      <c r="AD22" s="376"/>
      <c r="AE22" s="457">
        <f t="shared" si="15"/>
        <v>0</v>
      </c>
      <c r="AF22" s="461"/>
      <c r="AG22" s="376"/>
      <c r="AH22" s="376"/>
      <c r="AI22" s="457">
        <f t="shared" si="16"/>
        <v>0</v>
      </c>
      <c r="AJ22" s="461"/>
      <c r="AK22" s="376"/>
      <c r="AL22" s="376"/>
      <c r="AM22" s="457">
        <f t="shared" si="17"/>
        <v>0</v>
      </c>
      <c r="AN22" s="461"/>
      <c r="AO22" s="376"/>
      <c r="AP22" s="376"/>
      <c r="AQ22" s="457">
        <f t="shared" si="18"/>
        <v>0</v>
      </c>
      <c r="AR22" s="461"/>
      <c r="AS22" s="376"/>
      <c r="AT22" s="376"/>
      <c r="AU22" s="457">
        <f t="shared" si="19"/>
        <v>0</v>
      </c>
      <c r="AV22" s="461"/>
      <c r="AW22" s="376"/>
      <c r="AX22" s="376"/>
      <c r="AY22" s="457">
        <f t="shared" si="20"/>
        <v>0</v>
      </c>
      <c r="AZ22" s="341"/>
      <c r="BA22" s="38" t="str">
        <f t="shared" ca="1" si="4"/>
        <v>-</v>
      </c>
      <c r="BB22" s="60"/>
      <c r="BC22" s="18"/>
      <c r="BD22" s="18"/>
      <c r="BE22" s="18"/>
      <c r="BF22" s="18"/>
      <c r="BG22" s="18"/>
      <c r="BH22" s="18"/>
    </row>
    <row r="23" spans="1:60" ht="13.5" x14ac:dyDescent="0.25">
      <c r="A23" s="357"/>
      <c r="B23" s="194">
        <f>+Report!B24</f>
        <v>203</v>
      </c>
      <c r="C23" s="195" t="str">
        <f>+Report!C24</f>
        <v>Cost  Monitoring</v>
      </c>
      <c r="D23" s="363">
        <f t="shared" ca="1" si="6"/>
        <v>0</v>
      </c>
      <c r="E23" s="363">
        <f t="shared" si="7"/>
        <v>0</v>
      </c>
      <c r="F23" s="363">
        <f t="shared" si="8"/>
        <v>0</v>
      </c>
      <c r="G23" s="363">
        <f t="shared" ca="1" si="9"/>
        <v>0</v>
      </c>
      <c r="H23" s="461">
        <f ca="1">+'Initial Estimate'!H26</f>
        <v>0</v>
      </c>
      <c r="I23" s="376"/>
      <c r="J23" s="376"/>
      <c r="K23" s="457">
        <f t="shared" ca="1" si="10"/>
        <v>0</v>
      </c>
      <c r="L23" s="461"/>
      <c r="M23" s="376"/>
      <c r="N23" s="376"/>
      <c r="O23" s="457">
        <f t="shared" si="11"/>
        <v>0</v>
      </c>
      <c r="P23" s="461"/>
      <c r="Q23" s="376"/>
      <c r="R23" s="376"/>
      <c r="S23" s="457">
        <f t="shared" si="12"/>
        <v>0</v>
      </c>
      <c r="T23" s="461"/>
      <c r="U23" s="376"/>
      <c r="V23" s="376"/>
      <c r="W23" s="457">
        <f t="shared" si="13"/>
        <v>0</v>
      </c>
      <c r="X23" s="461"/>
      <c r="Y23" s="376"/>
      <c r="Z23" s="376"/>
      <c r="AA23" s="457">
        <f t="shared" si="14"/>
        <v>0</v>
      </c>
      <c r="AB23" s="461"/>
      <c r="AC23" s="376"/>
      <c r="AD23" s="376"/>
      <c r="AE23" s="457">
        <f t="shared" si="15"/>
        <v>0</v>
      </c>
      <c r="AF23" s="461"/>
      <c r="AG23" s="376"/>
      <c r="AH23" s="376"/>
      <c r="AI23" s="457">
        <f t="shared" si="16"/>
        <v>0</v>
      </c>
      <c r="AJ23" s="461"/>
      <c r="AK23" s="376"/>
      <c r="AL23" s="376"/>
      <c r="AM23" s="457">
        <f t="shared" si="17"/>
        <v>0</v>
      </c>
      <c r="AN23" s="461"/>
      <c r="AO23" s="376"/>
      <c r="AP23" s="376"/>
      <c r="AQ23" s="457">
        <f t="shared" si="18"/>
        <v>0</v>
      </c>
      <c r="AR23" s="461"/>
      <c r="AS23" s="376"/>
      <c r="AT23" s="376"/>
      <c r="AU23" s="457">
        <f t="shared" si="19"/>
        <v>0</v>
      </c>
      <c r="AV23" s="461"/>
      <c r="AW23" s="376"/>
      <c r="AX23" s="376"/>
      <c r="AY23" s="457">
        <f t="shared" si="20"/>
        <v>0</v>
      </c>
      <c r="AZ23" s="341"/>
      <c r="BA23" s="38" t="str">
        <f t="shared" ca="1" si="4"/>
        <v>-</v>
      </c>
      <c r="BB23" s="60"/>
      <c r="BC23" s="18"/>
      <c r="BD23" s="18"/>
      <c r="BE23" s="18"/>
      <c r="BF23" s="18"/>
      <c r="BG23" s="18"/>
      <c r="BH23" s="18"/>
    </row>
    <row r="24" spans="1:60" ht="13.5" x14ac:dyDescent="0.25">
      <c r="A24" s="357"/>
      <c r="B24" s="194">
        <f>+Report!B25</f>
        <v>204</v>
      </c>
      <c r="C24" s="195" t="str">
        <f>+Report!C25</f>
        <v>Surveying</v>
      </c>
      <c r="D24" s="363">
        <f t="shared" ca="1" si="6"/>
        <v>0</v>
      </c>
      <c r="E24" s="363">
        <f t="shared" si="7"/>
        <v>0</v>
      </c>
      <c r="F24" s="363">
        <f t="shared" si="8"/>
        <v>0</v>
      </c>
      <c r="G24" s="363">
        <f t="shared" ca="1" si="9"/>
        <v>0</v>
      </c>
      <c r="H24" s="461">
        <f ca="1">+'Initial Estimate'!H27</f>
        <v>0</v>
      </c>
      <c r="I24" s="376"/>
      <c r="J24" s="376"/>
      <c r="K24" s="457">
        <f t="shared" ca="1" si="10"/>
        <v>0</v>
      </c>
      <c r="L24" s="461"/>
      <c r="M24" s="376"/>
      <c r="N24" s="376"/>
      <c r="O24" s="457">
        <f t="shared" si="11"/>
        <v>0</v>
      </c>
      <c r="P24" s="461"/>
      <c r="Q24" s="376"/>
      <c r="R24" s="376"/>
      <c r="S24" s="457">
        <f t="shared" si="12"/>
        <v>0</v>
      </c>
      <c r="T24" s="461"/>
      <c r="U24" s="376"/>
      <c r="V24" s="376"/>
      <c r="W24" s="457">
        <f t="shared" si="13"/>
        <v>0</v>
      </c>
      <c r="X24" s="461"/>
      <c r="Y24" s="376"/>
      <c r="Z24" s="376"/>
      <c r="AA24" s="457">
        <f t="shared" si="14"/>
        <v>0</v>
      </c>
      <c r="AB24" s="461"/>
      <c r="AC24" s="376"/>
      <c r="AD24" s="376"/>
      <c r="AE24" s="457">
        <f t="shared" si="15"/>
        <v>0</v>
      </c>
      <c r="AF24" s="461"/>
      <c r="AG24" s="376"/>
      <c r="AH24" s="376"/>
      <c r="AI24" s="457">
        <f t="shared" si="16"/>
        <v>0</v>
      </c>
      <c r="AJ24" s="461"/>
      <c r="AK24" s="376"/>
      <c r="AL24" s="376"/>
      <c r="AM24" s="457">
        <f t="shared" si="17"/>
        <v>0</v>
      </c>
      <c r="AN24" s="461"/>
      <c r="AO24" s="376"/>
      <c r="AP24" s="376"/>
      <c r="AQ24" s="457">
        <f t="shared" si="18"/>
        <v>0</v>
      </c>
      <c r="AR24" s="461"/>
      <c r="AS24" s="376"/>
      <c r="AT24" s="376"/>
      <c r="AU24" s="457">
        <f t="shared" si="19"/>
        <v>0</v>
      </c>
      <c r="AV24" s="461"/>
      <c r="AW24" s="376"/>
      <c r="AX24" s="376"/>
      <c r="AY24" s="457">
        <f t="shared" si="20"/>
        <v>0</v>
      </c>
      <c r="AZ24" s="341"/>
      <c r="BA24" s="38" t="str">
        <f t="shared" ca="1" si="4"/>
        <v>-</v>
      </c>
      <c r="BB24" s="60"/>
      <c r="BC24" s="18"/>
      <c r="BD24" s="18"/>
      <c r="BE24" s="18"/>
      <c r="BF24" s="18"/>
      <c r="BG24" s="18"/>
      <c r="BH24" s="18"/>
    </row>
    <row r="25" spans="1:60" ht="13.5" x14ac:dyDescent="0.25">
      <c r="A25" s="357"/>
      <c r="B25" s="194">
        <f>+Report!B26</f>
        <v>205</v>
      </c>
      <c r="C25" s="195" t="str">
        <f>+Report!C26</f>
        <v>Urban Planner</v>
      </c>
      <c r="D25" s="363">
        <f t="shared" ca="1" si="6"/>
        <v>0</v>
      </c>
      <c r="E25" s="363">
        <f t="shared" si="7"/>
        <v>0</v>
      </c>
      <c r="F25" s="363">
        <f t="shared" si="8"/>
        <v>0</v>
      </c>
      <c r="G25" s="363">
        <f t="shared" ca="1" si="9"/>
        <v>0</v>
      </c>
      <c r="H25" s="461">
        <f ca="1">+'Initial Estimate'!H28</f>
        <v>0</v>
      </c>
      <c r="I25" s="376"/>
      <c r="J25" s="376"/>
      <c r="K25" s="457">
        <f t="shared" ca="1" si="10"/>
        <v>0</v>
      </c>
      <c r="L25" s="461"/>
      <c r="M25" s="376"/>
      <c r="N25" s="376"/>
      <c r="O25" s="457">
        <f t="shared" si="11"/>
        <v>0</v>
      </c>
      <c r="P25" s="461"/>
      <c r="Q25" s="376"/>
      <c r="R25" s="376"/>
      <c r="S25" s="457">
        <f t="shared" si="12"/>
        <v>0</v>
      </c>
      <c r="T25" s="461"/>
      <c r="U25" s="376"/>
      <c r="V25" s="376"/>
      <c r="W25" s="457">
        <f t="shared" si="13"/>
        <v>0</v>
      </c>
      <c r="X25" s="461"/>
      <c r="Y25" s="376"/>
      <c r="Z25" s="376"/>
      <c r="AA25" s="457">
        <f t="shared" si="14"/>
        <v>0</v>
      </c>
      <c r="AB25" s="461"/>
      <c r="AC25" s="376"/>
      <c r="AD25" s="376"/>
      <c r="AE25" s="457">
        <f t="shared" si="15"/>
        <v>0</v>
      </c>
      <c r="AF25" s="461"/>
      <c r="AG25" s="376"/>
      <c r="AH25" s="376"/>
      <c r="AI25" s="457">
        <f t="shared" si="16"/>
        <v>0</v>
      </c>
      <c r="AJ25" s="461"/>
      <c r="AK25" s="376"/>
      <c r="AL25" s="376"/>
      <c r="AM25" s="457">
        <f t="shared" si="17"/>
        <v>0</v>
      </c>
      <c r="AN25" s="461"/>
      <c r="AO25" s="376"/>
      <c r="AP25" s="376"/>
      <c r="AQ25" s="457">
        <f t="shared" si="18"/>
        <v>0</v>
      </c>
      <c r="AR25" s="461"/>
      <c r="AS25" s="376"/>
      <c r="AT25" s="376"/>
      <c r="AU25" s="457">
        <f t="shared" si="19"/>
        <v>0</v>
      </c>
      <c r="AV25" s="461"/>
      <c r="AW25" s="376"/>
      <c r="AX25" s="376"/>
      <c r="AY25" s="457">
        <f t="shared" si="20"/>
        <v>0</v>
      </c>
      <c r="AZ25" s="341"/>
      <c r="BA25" s="38" t="str">
        <f t="shared" ca="1" si="4"/>
        <v>-</v>
      </c>
      <c r="BB25" s="60"/>
      <c r="BC25" s="18"/>
      <c r="BD25" s="18"/>
      <c r="BE25" s="18"/>
      <c r="BF25" s="18"/>
      <c r="BG25" s="18"/>
      <c r="BH25" s="18"/>
    </row>
    <row r="26" spans="1:60" ht="13.5" x14ac:dyDescent="0.25">
      <c r="A26" s="357"/>
      <c r="B26" s="194">
        <f>+Report!B27</f>
        <v>206</v>
      </c>
      <c r="C26" s="195" t="str">
        <f>+Report!C27</f>
        <v>Mechanical, Electrical</v>
      </c>
      <c r="D26" s="363">
        <f t="shared" ca="1" si="6"/>
        <v>0</v>
      </c>
      <c r="E26" s="363">
        <f t="shared" si="7"/>
        <v>0</v>
      </c>
      <c r="F26" s="363">
        <f t="shared" si="8"/>
        <v>0</v>
      </c>
      <c r="G26" s="363">
        <f t="shared" ca="1" si="9"/>
        <v>0</v>
      </c>
      <c r="H26" s="461">
        <f ca="1">+'Initial Estimate'!H29</f>
        <v>0</v>
      </c>
      <c r="I26" s="376"/>
      <c r="J26" s="376"/>
      <c r="K26" s="457">
        <f t="shared" ca="1" si="10"/>
        <v>0</v>
      </c>
      <c r="L26" s="461"/>
      <c r="M26" s="376"/>
      <c r="N26" s="376"/>
      <c r="O26" s="457">
        <f t="shared" si="11"/>
        <v>0</v>
      </c>
      <c r="P26" s="461"/>
      <c r="Q26" s="376"/>
      <c r="R26" s="376"/>
      <c r="S26" s="457">
        <f t="shared" si="12"/>
        <v>0</v>
      </c>
      <c r="T26" s="461"/>
      <c r="U26" s="376"/>
      <c r="V26" s="376"/>
      <c r="W26" s="457">
        <f t="shared" si="13"/>
        <v>0</v>
      </c>
      <c r="X26" s="461"/>
      <c r="Y26" s="376"/>
      <c r="Z26" s="376"/>
      <c r="AA26" s="457">
        <f t="shared" si="14"/>
        <v>0</v>
      </c>
      <c r="AB26" s="461"/>
      <c r="AC26" s="376"/>
      <c r="AD26" s="376"/>
      <c r="AE26" s="457">
        <f t="shared" si="15"/>
        <v>0</v>
      </c>
      <c r="AF26" s="461"/>
      <c r="AG26" s="376"/>
      <c r="AH26" s="376"/>
      <c r="AI26" s="457">
        <f t="shared" si="16"/>
        <v>0</v>
      </c>
      <c r="AJ26" s="461"/>
      <c r="AK26" s="376"/>
      <c r="AL26" s="376"/>
      <c r="AM26" s="457">
        <f t="shared" si="17"/>
        <v>0</v>
      </c>
      <c r="AN26" s="461"/>
      <c r="AO26" s="376"/>
      <c r="AP26" s="376"/>
      <c r="AQ26" s="457">
        <f t="shared" si="18"/>
        <v>0</v>
      </c>
      <c r="AR26" s="461"/>
      <c r="AS26" s="376"/>
      <c r="AT26" s="376"/>
      <c r="AU26" s="457">
        <f t="shared" si="19"/>
        <v>0</v>
      </c>
      <c r="AV26" s="461"/>
      <c r="AW26" s="376"/>
      <c r="AX26" s="376"/>
      <c r="AY26" s="457">
        <f t="shared" si="20"/>
        <v>0</v>
      </c>
      <c r="AZ26" s="341"/>
      <c r="BA26" s="38" t="str">
        <f t="shared" ca="1" si="4"/>
        <v>-</v>
      </c>
      <c r="BB26" s="60"/>
      <c r="BC26" s="18"/>
      <c r="BD26" s="18"/>
      <c r="BE26" s="18"/>
      <c r="BF26" s="18"/>
      <c r="BG26" s="18"/>
      <c r="BH26" s="18"/>
    </row>
    <row r="27" spans="1:60" ht="13.5" x14ac:dyDescent="0.25">
      <c r="A27" s="357"/>
      <c r="B27" s="194">
        <f>+Report!B28</f>
        <v>207</v>
      </c>
      <c r="C27" s="195" t="str">
        <f>+Report!C28</f>
        <v>Structural</v>
      </c>
      <c r="D27" s="363">
        <f t="shared" ca="1" si="6"/>
        <v>0</v>
      </c>
      <c r="E27" s="363">
        <f t="shared" si="7"/>
        <v>0</v>
      </c>
      <c r="F27" s="363">
        <f t="shared" si="8"/>
        <v>0</v>
      </c>
      <c r="G27" s="363">
        <f t="shared" ca="1" si="9"/>
        <v>0</v>
      </c>
      <c r="H27" s="461">
        <f ca="1">+'Initial Estimate'!H30</f>
        <v>0</v>
      </c>
      <c r="I27" s="376"/>
      <c r="J27" s="376"/>
      <c r="K27" s="457">
        <f t="shared" ca="1" si="10"/>
        <v>0</v>
      </c>
      <c r="L27" s="461"/>
      <c r="M27" s="376"/>
      <c r="N27" s="376"/>
      <c r="O27" s="457">
        <f t="shared" si="11"/>
        <v>0</v>
      </c>
      <c r="P27" s="461"/>
      <c r="Q27" s="376"/>
      <c r="R27" s="376"/>
      <c r="S27" s="457">
        <f t="shared" si="12"/>
        <v>0</v>
      </c>
      <c r="T27" s="461"/>
      <c r="U27" s="376"/>
      <c r="V27" s="376"/>
      <c r="W27" s="457">
        <f t="shared" si="13"/>
        <v>0</v>
      </c>
      <c r="X27" s="461"/>
      <c r="Y27" s="376"/>
      <c r="Z27" s="376"/>
      <c r="AA27" s="457">
        <f t="shared" si="14"/>
        <v>0</v>
      </c>
      <c r="AB27" s="461"/>
      <c r="AC27" s="376"/>
      <c r="AD27" s="376"/>
      <c r="AE27" s="457">
        <f t="shared" si="15"/>
        <v>0</v>
      </c>
      <c r="AF27" s="461"/>
      <c r="AG27" s="376"/>
      <c r="AH27" s="376"/>
      <c r="AI27" s="457">
        <f t="shared" si="16"/>
        <v>0</v>
      </c>
      <c r="AJ27" s="461"/>
      <c r="AK27" s="376"/>
      <c r="AL27" s="376"/>
      <c r="AM27" s="457">
        <f t="shared" si="17"/>
        <v>0</v>
      </c>
      <c r="AN27" s="461"/>
      <c r="AO27" s="376"/>
      <c r="AP27" s="376"/>
      <c r="AQ27" s="457">
        <f t="shared" si="18"/>
        <v>0</v>
      </c>
      <c r="AR27" s="461"/>
      <c r="AS27" s="376"/>
      <c r="AT27" s="376"/>
      <c r="AU27" s="457">
        <f t="shared" si="19"/>
        <v>0</v>
      </c>
      <c r="AV27" s="461"/>
      <c r="AW27" s="376"/>
      <c r="AX27" s="376"/>
      <c r="AY27" s="457">
        <f t="shared" si="20"/>
        <v>0</v>
      </c>
      <c r="AZ27" s="341"/>
      <c r="BA27" s="38" t="str">
        <f t="shared" ca="1" si="4"/>
        <v>-</v>
      </c>
      <c r="BB27" s="60"/>
      <c r="BC27" s="18"/>
      <c r="BD27" s="18"/>
      <c r="BE27" s="18"/>
      <c r="BF27" s="18"/>
      <c r="BG27" s="18"/>
      <c r="BH27" s="18"/>
    </row>
    <row r="28" spans="1:60" ht="13.5" x14ac:dyDescent="0.25">
      <c r="A28" s="357"/>
      <c r="B28" s="194">
        <f>+Report!B29</f>
        <v>208</v>
      </c>
      <c r="C28" s="195" t="str">
        <f>+Report!C29</f>
        <v>Civil</v>
      </c>
      <c r="D28" s="363">
        <f t="shared" ca="1" si="6"/>
        <v>0</v>
      </c>
      <c r="E28" s="363">
        <f t="shared" si="7"/>
        <v>0</v>
      </c>
      <c r="F28" s="363">
        <f t="shared" si="8"/>
        <v>0</v>
      </c>
      <c r="G28" s="363">
        <f t="shared" ca="1" si="9"/>
        <v>0</v>
      </c>
      <c r="H28" s="461">
        <f ca="1">+'Initial Estimate'!H31</f>
        <v>0</v>
      </c>
      <c r="I28" s="376"/>
      <c r="J28" s="376"/>
      <c r="K28" s="457">
        <f t="shared" ca="1" si="10"/>
        <v>0</v>
      </c>
      <c r="L28" s="461"/>
      <c r="M28" s="376"/>
      <c r="N28" s="376"/>
      <c r="O28" s="457">
        <f t="shared" si="11"/>
        <v>0</v>
      </c>
      <c r="P28" s="461"/>
      <c r="Q28" s="376"/>
      <c r="R28" s="376"/>
      <c r="S28" s="457">
        <f t="shared" si="12"/>
        <v>0</v>
      </c>
      <c r="T28" s="461"/>
      <c r="U28" s="376"/>
      <c r="V28" s="376"/>
      <c r="W28" s="457">
        <f t="shared" si="13"/>
        <v>0</v>
      </c>
      <c r="X28" s="461"/>
      <c r="Y28" s="376"/>
      <c r="Z28" s="376"/>
      <c r="AA28" s="457">
        <f t="shared" si="14"/>
        <v>0</v>
      </c>
      <c r="AB28" s="461"/>
      <c r="AC28" s="376"/>
      <c r="AD28" s="376"/>
      <c r="AE28" s="457">
        <f t="shared" si="15"/>
        <v>0</v>
      </c>
      <c r="AF28" s="461"/>
      <c r="AG28" s="376"/>
      <c r="AH28" s="376"/>
      <c r="AI28" s="457">
        <f t="shared" si="16"/>
        <v>0</v>
      </c>
      <c r="AJ28" s="461"/>
      <c r="AK28" s="376"/>
      <c r="AL28" s="376"/>
      <c r="AM28" s="457">
        <f t="shared" si="17"/>
        <v>0</v>
      </c>
      <c r="AN28" s="461"/>
      <c r="AO28" s="376"/>
      <c r="AP28" s="376"/>
      <c r="AQ28" s="457">
        <f t="shared" si="18"/>
        <v>0</v>
      </c>
      <c r="AR28" s="461"/>
      <c r="AS28" s="376"/>
      <c r="AT28" s="376"/>
      <c r="AU28" s="457">
        <f t="shared" si="19"/>
        <v>0</v>
      </c>
      <c r="AV28" s="461"/>
      <c r="AW28" s="376"/>
      <c r="AX28" s="376"/>
      <c r="AY28" s="457">
        <f t="shared" si="20"/>
        <v>0</v>
      </c>
      <c r="AZ28" s="341"/>
      <c r="BA28" s="38" t="str">
        <f t="shared" ca="1" si="4"/>
        <v>-</v>
      </c>
      <c r="BB28" s="60"/>
      <c r="BC28" s="18"/>
      <c r="BD28" s="18"/>
      <c r="BE28" s="18"/>
      <c r="BF28" s="18"/>
      <c r="BG28" s="18"/>
      <c r="BH28" s="18"/>
    </row>
    <row r="29" spans="1:60" ht="13.5" x14ac:dyDescent="0.25">
      <c r="A29" s="357"/>
      <c r="B29" s="194">
        <f>+Report!B30</f>
        <v>209</v>
      </c>
      <c r="C29" s="195" t="str">
        <f>+Report!C30</f>
        <v>Landscape Architect</v>
      </c>
      <c r="D29" s="363">
        <f t="shared" ca="1" si="6"/>
        <v>0</v>
      </c>
      <c r="E29" s="363">
        <f t="shared" si="7"/>
        <v>0</v>
      </c>
      <c r="F29" s="363">
        <f t="shared" si="8"/>
        <v>0</v>
      </c>
      <c r="G29" s="363">
        <f t="shared" ca="1" si="9"/>
        <v>0</v>
      </c>
      <c r="H29" s="461">
        <f ca="1">+'Initial Estimate'!H32</f>
        <v>0</v>
      </c>
      <c r="I29" s="376"/>
      <c r="J29" s="376"/>
      <c r="K29" s="457">
        <f t="shared" ca="1" si="10"/>
        <v>0</v>
      </c>
      <c r="L29" s="461"/>
      <c r="M29" s="376"/>
      <c r="N29" s="376"/>
      <c r="O29" s="457">
        <f t="shared" si="11"/>
        <v>0</v>
      </c>
      <c r="P29" s="461"/>
      <c r="Q29" s="376"/>
      <c r="R29" s="376"/>
      <c r="S29" s="457">
        <f t="shared" si="12"/>
        <v>0</v>
      </c>
      <c r="T29" s="461"/>
      <c r="U29" s="376"/>
      <c r="V29" s="376"/>
      <c r="W29" s="457">
        <f t="shared" si="13"/>
        <v>0</v>
      </c>
      <c r="X29" s="461"/>
      <c r="Y29" s="376"/>
      <c r="Z29" s="376"/>
      <c r="AA29" s="457">
        <f t="shared" si="14"/>
        <v>0</v>
      </c>
      <c r="AB29" s="461"/>
      <c r="AC29" s="376"/>
      <c r="AD29" s="376"/>
      <c r="AE29" s="457">
        <f t="shared" si="15"/>
        <v>0</v>
      </c>
      <c r="AF29" s="461"/>
      <c r="AG29" s="376"/>
      <c r="AH29" s="376"/>
      <c r="AI29" s="457">
        <f t="shared" si="16"/>
        <v>0</v>
      </c>
      <c r="AJ29" s="461"/>
      <c r="AK29" s="376"/>
      <c r="AL29" s="376"/>
      <c r="AM29" s="457">
        <f t="shared" si="17"/>
        <v>0</v>
      </c>
      <c r="AN29" s="461"/>
      <c r="AO29" s="376"/>
      <c r="AP29" s="376"/>
      <c r="AQ29" s="457">
        <f t="shared" si="18"/>
        <v>0</v>
      </c>
      <c r="AR29" s="461"/>
      <c r="AS29" s="376"/>
      <c r="AT29" s="376"/>
      <c r="AU29" s="457">
        <f t="shared" si="19"/>
        <v>0</v>
      </c>
      <c r="AV29" s="461"/>
      <c r="AW29" s="376"/>
      <c r="AX29" s="376"/>
      <c r="AY29" s="457">
        <f t="shared" si="20"/>
        <v>0</v>
      </c>
      <c r="AZ29" s="341"/>
      <c r="BA29" s="38" t="str">
        <f t="shared" ca="1" si="4"/>
        <v>-</v>
      </c>
      <c r="BB29" s="60"/>
      <c r="BC29" s="18"/>
      <c r="BD29" s="18"/>
      <c r="BE29" s="18"/>
      <c r="BF29" s="18"/>
      <c r="BG29" s="18"/>
      <c r="BH29" s="18"/>
    </row>
    <row r="30" spans="1:60" ht="13.5" x14ac:dyDescent="0.25">
      <c r="A30" s="357"/>
      <c r="B30" s="194">
        <f>+Report!B31</f>
        <v>210</v>
      </c>
      <c r="C30" s="195" t="str">
        <f>+Report!C31</f>
        <v>Building Science (Envelope &amp; Roof)</v>
      </c>
      <c r="D30" s="363">
        <f t="shared" ca="1" si="6"/>
        <v>0</v>
      </c>
      <c r="E30" s="363">
        <f t="shared" si="7"/>
        <v>0</v>
      </c>
      <c r="F30" s="363">
        <f t="shared" si="8"/>
        <v>0</v>
      </c>
      <c r="G30" s="363">
        <f t="shared" ca="1" si="9"/>
        <v>0</v>
      </c>
      <c r="H30" s="461">
        <f ca="1">+'Initial Estimate'!H33</f>
        <v>0</v>
      </c>
      <c r="I30" s="376"/>
      <c r="J30" s="376"/>
      <c r="K30" s="457">
        <f t="shared" ca="1" si="10"/>
        <v>0</v>
      </c>
      <c r="L30" s="461"/>
      <c r="M30" s="376"/>
      <c r="N30" s="376"/>
      <c r="O30" s="457">
        <f t="shared" si="11"/>
        <v>0</v>
      </c>
      <c r="P30" s="461"/>
      <c r="Q30" s="376"/>
      <c r="R30" s="376"/>
      <c r="S30" s="457">
        <f t="shared" si="12"/>
        <v>0</v>
      </c>
      <c r="T30" s="461"/>
      <c r="U30" s="376"/>
      <c r="V30" s="376"/>
      <c r="W30" s="457">
        <f t="shared" si="13"/>
        <v>0</v>
      </c>
      <c r="X30" s="461"/>
      <c r="Y30" s="376"/>
      <c r="Z30" s="376"/>
      <c r="AA30" s="457">
        <f t="shared" si="14"/>
        <v>0</v>
      </c>
      <c r="AB30" s="461"/>
      <c r="AC30" s="376"/>
      <c r="AD30" s="376"/>
      <c r="AE30" s="457">
        <f t="shared" si="15"/>
        <v>0</v>
      </c>
      <c r="AF30" s="461"/>
      <c r="AG30" s="376"/>
      <c r="AH30" s="376"/>
      <c r="AI30" s="457">
        <f t="shared" si="16"/>
        <v>0</v>
      </c>
      <c r="AJ30" s="461"/>
      <c r="AK30" s="376"/>
      <c r="AL30" s="376"/>
      <c r="AM30" s="457">
        <f t="shared" si="17"/>
        <v>0</v>
      </c>
      <c r="AN30" s="461"/>
      <c r="AO30" s="376"/>
      <c r="AP30" s="376"/>
      <c r="AQ30" s="457">
        <f t="shared" si="18"/>
        <v>0</v>
      </c>
      <c r="AR30" s="461"/>
      <c r="AS30" s="376"/>
      <c r="AT30" s="376"/>
      <c r="AU30" s="457">
        <f t="shared" si="19"/>
        <v>0</v>
      </c>
      <c r="AV30" s="461"/>
      <c r="AW30" s="376"/>
      <c r="AX30" s="376"/>
      <c r="AY30" s="457">
        <f t="shared" si="20"/>
        <v>0</v>
      </c>
      <c r="AZ30" s="341"/>
      <c r="BA30" s="38" t="str">
        <f t="shared" ca="1" si="4"/>
        <v>-</v>
      </c>
      <c r="BB30" s="60"/>
      <c r="BC30" s="18"/>
      <c r="BD30" s="18"/>
      <c r="BE30" s="18"/>
      <c r="BF30" s="18"/>
      <c r="BG30" s="18"/>
      <c r="BH30" s="18"/>
    </row>
    <row r="31" spans="1:60" ht="13.5" x14ac:dyDescent="0.25">
      <c r="A31" s="357"/>
      <c r="B31" s="194">
        <f>+Report!B32</f>
        <v>211</v>
      </c>
      <c r="C31" s="195" t="str">
        <f>+Report!C32</f>
        <v>Building Code Analysis</v>
      </c>
      <c r="D31" s="363">
        <f t="shared" ca="1" si="6"/>
        <v>0</v>
      </c>
      <c r="E31" s="363">
        <f t="shared" si="7"/>
        <v>0</v>
      </c>
      <c r="F31" s="363">
        <f t="shared" si="8"/>
        <v>0</v>
      </c>
      <c r="G31" s="363">
        <f t="shared" ca="1" si="9"/>
        <v>0</v>
      </c>
      <c r="H31" s="461">
        <f ca="1">+'Initial Estimate'!H34</f>
        <v>0</v>
      </c>
      <c r="I31" s="376"/>
      <c r="J31" s="376"/>
      <c r="K31" s="457">
        <f t="shared" ca="1" si="10"/>
        <v>0</v>
      </c>
      <c r="L31" s="461"/>
      <c r="M31" s="376"/>
      <c r="N31" s="376"/>
      <c r="O31" s="457">
        <f t="shared" si="11"/>
        <v>0</v>
      </c>
      <c r="P31" s="461"/>
      <c r="Q31" s="376"/>
      <c r="R31" s="376"/>
      <c r="S31" s="457">
        <f t="shared" si="12"/>
        <v>0</v>
      </c>
      <c r="T31" s="461"/>
      <c r="U31" s="376"/>
      <c r="V31" s="376"/>
      <c r="W31" s="457">
        <f t="shared" si="13"/>
        <v>0</v>
      </c>
      <c r="X31" s="461"/>
      <c r="Y31" s="376"/>
      <c r="Z31" s="376"/>
      <c r="AA31" s="457">
        <f t="shared" si="14"/>
        <v>0</v>
      </c>
      <c r="AB31" s="461"/>
      <c r="AC31" s="376"/>
      <c r="AD31" s="376"/>
      <c r="AE31" s="457">
        <f t="shared" si="15"/>
        <v>0</v>
      </c>
      <c r="AF31" s="461"/>
      <c r="AG31" s="376"/>
      <c r="AH31" s="376"/>
      <c r="AI31" s="457">
        <f t="shared" si="16"/>
        <v>0</v>
      </c>
      <c r="AJ31" s="461"/>
      <c r="AK31" s="376"/>
      <c r="AL31" s="376"/>
      <c r="AM31" s="457">
        <f t="shared" si="17"/>
        <v>0</v>
      </c>
      <c r="AN31" s="461"/>
      <c r="AO31" s="376"/>
      <c r="AP31" s="376"/>
      <c r="AQ31" s="457">
        <f t="shared" si="18"/>
        <v>0</v>
      </c>
      <c r="AR31" s="461"/>
      <c r="AS31" s="376"/>
      <c r="AT31" s="376"/>
      <c r="AU31" s="457">
        <f t="shared" si="19"/>
        <v>0</v>
      </c>
      <c r="AV31" s="461"/>
      <c r="AW31" s="376"/>
      <c r="AX31" s="376"/>
      <c r="AY31" s="457">
        <f t="shared" si="20"/>
        <v>0</v>
      </c>
      <c r="AZ31" s="341"/>
      <c r="BA31" s="38" t="str">
        <f t="shared" ca="1" si="4"/>
        <v>-</v>
      </c>
      <c r="BB31" s="60"/>
      <c r="BC31" s="18"/>
      <c r="BD31" s="18"/>
      <c r="BE31" s="18"/>
      <c r="BF31" s="18"/>
      <c r="BG31" s="18"/>
      <c r="BH31" s="18"/>
    </row>
    <row r="32" spans="1:60" ht="13.5" x14ac:dyDescent="0.25">
      <c r="A32" s="357"/>
      <c r="B32" s="194">
        <f>+Report!B33</f>
        <v>212</v>
      </c>
      <c r="C32" s="195" t="str">
        <f>+Report!C33</f>
        <v>Interior Design and Furniture</v>
      </c>
      <c r="D32" s="363">
        <f t="shared" ca="1" si="6"/>
        <v>0</v>
      </c>
      <c r="E32" s="363">
        <f t="shared" si="7"/>
        <v>0</v>
      </c>
      <c r="F32" s="363">
        <f t="shared" si="8"/>
        <v>0</v>
      </c>
      <c r="G32" s="363">
        <f t="shared" ca="1" si="9"/>
        <v>0</v>
      </c>
      <c r="H32" s="461">
        <f ca="1">+'Initial Estimate'!H35</f>
        <v>0</v>
      </c>
      <c r="I32" s="376"/>
      <c r="J32" s="376"/>
      <c r="K32" s="457">
        <f t="shared" ca="1" si="10"/>
        <v>0</v>
      </c>
      <c r="L32" s="461"/>
      <c r="M32" s="376"/>
      <c r="N32" s="376"/>
      <c r="O32" s="457">
        <f t="shared" si="11"/>
        <v>0</v>
      </c>
      <c r="P32" s="461"/>
      <c r="Q32" s="376"/>
      <c r="R32" s="376"/>
      <c r="S32" s="457">
        <f t="shared" si="12"/>
        <v>0</v>
      </c>
      <c r="T32" s="461"/>
      <c r="U32" s="376"/>
      <c r="V32" s="376"/>
      <c r="W32" s="457">
        <f t="shared" si="13"/>
        <v>0</v>
      </c>
      <c r="X32" s="461"/>
      <c r="Y32" s="376"/>
      <c r="Z32" s="376"/>
      <c r="AA32" s="457">
        <f t="shared" si="14"/>
        <v>0</v>
      </c>
      <c r="AB32" s="461"/>
      <c r="AC32" s="376"/>
      <c r="AD32" s="376"/>
      <c r="AE32" s="457">
        <f t="shared" si="15"/>
        <v>0</v>
      </c>
      <c r="AF32" s="461"/>
      <c r="AG32" s="376"/>
      <c r="AH32" s="376"/>
      <c r="AI32" s="457">
        <f t="shared" si="16"/>
        <v>0</v>
      </c>
      <c r="AJ32" s="461"/>
      <c r="AK32" s="376"/>
      <c r="AL32" s="376"/>
      <c r="AM32" s="457">
        <f t="shared" si="17"/>
        <v>0</v>
      </c>
      <c r="AN32" s="461"/>
      <c r="AO32" s="376"/>
      <c r="AP32" s="376"/>
      <c r="AQ32" s="457">
        <f t="shared" si="18"/>
        <v>0</v>
      </c>
      <c r="AR32" s="461"/>
      <c r="AS32" s="376"/>
      <c r="AT32" s="376"/>
      <c r="AU32" s="457">
        <f t="shared" si="19"/>
        <v>0</v>
      </c>
      <c r="AV32" s="461"/>
      <c r="AW32" s="376"/>
      <c r="AX32" s="376"/>
      <c r="AY32" s="457">
        <f t="shared" si="20"/>
        <v>0</v>
      </c>
      <c r="AZ32" s="341"/>
      <c r="BA32" s="38" t="str">
        <f t="shared" ca="1" si="4"/>
        <v>-</v>
      </c>
      <c r="BB32" s="60"/>
      <c r="BC32" s="18"/>
      <c r="BD32" s="18"/>
      <c r="BE32" s="18"/>
      <c r="BF32" s="18"/>
      <c r="BG32" s="18"/>
      <c r="BH32" s="18"/>
    </row>
    <row r="33" spans="1:60" ht="13.5" x14ac:dyDescent="0.25">
      <c r="A33" s="357"/>
      <c r="B33" s="194">
        <f>+Report!B34</f>
        <v>213</v>
      </c>
      <c r="C33" s="195" t="str">
        <f>+Report!C34</f>
        <v>Leed Assessment (Environmental)</v>
      </c>
      <c r="D33" s="363">
        <f t="shared" ca="1" si="6"/>
        <v>0</v>
      </c>
      <c r="E33" s="363">
        <f t="shared" si="7"/>
        <v>0</v>
      </c>
      <c r="F33" s="363">
        <f t="shared" si="8"/>
        <v>0</v>
      </c>
      <c r="G33" s="363">
        <f t="shared" ca="1" si="9"/>
        <v>0</v>
      </c>
      <c r="H33" s="461">
        <f ca="1">+'Initial Estimate'!H36</f>
        <v>0</v>
      </c>
      <c r="I33" s="376"/>
      <c r="J33" s="376"/>
      <c r="K33" s="457">
        <f t="shared" ca="1" si="10"/>
        <v>0</v>
      </c>
      <c r="L33" s="461"/>
      <c r="M33" s="376"/>
      <c r="N33" s="376"/>
      <c r="O33" s="457">
        <f t="shared" si="11"/>
        <v>0</v>
      </c>
      <c r="P33" s="461"/>
      <c r="Q33" s="376"/>
      <c r="R33" s="376"/>
      <c r="S33" s="457">
        <f t="shared" si="12"/>
        <v>0</v>
      </c>
      <c r="T33" s="461"/>
      <c r="U33" s="376"/>
      <c r="V33" s="376"/>
      <c r="W33" s="457">
        <f t="shared" si="13"/>
        <v>0</v>
      </c>
      <c r="X33" s="461"/>
      <c r="Y33" s="376"/>
      <c r="Z33" s="376"/>
      <c r="AA33" s="457">
        <f t="shared" si="14"/>
        <v>0</v>
      </c>
      <c r="AB33" s="461"/>
      <c r="AC33" s="376"/>
      <c r="AD33" s="376"/>
      <c r="AE33" s="457">
        <f t="shared" si="15"/>
        <v>0</v>
      </c>
      <c r="AF33" s="461"/>
      <c r="AG33" s="376"/>
      <c r="AH33" s="376"/>
      <c r="AI33" s="457">
        <f t="shared" si="16"/>
        <v>0</v>
      </c>
      <c r="AJ33" s="461"/>
      <c r="AK33" s="376"/>
      <c r="AL33" s="376"/>
      <c r="AM33" s="457">
        <f t="shared" si="17"/>
        <v>0</v>
      </c>
      <c r="AN33" s="461"/>
      <c r="AO33" s="376"/>
      <c r="AP33" s="376"/>
      <c r="AQ33" s="457">
        <f t="shared" si="18"/>
        <v>0</v>
      </c>
      <c r="AR33" s="461"/>
      <c r="AS33" s="376"/>
      <c r="AT33" s="376"/>
      <c r="AU33" s="457">
        <f t="shared" si="19"/>
        <v>0</v>
      </c>
      <c r="AV33" s="461"/>
      <c r="AW33" s="376"/>
      <c r="AX33" s="376"/>
      <c r="AY33" s="457">
        <f t="shared" si="20"/>
        <v>0</v>
      </c>
      <c r="AZ33" s="341"/>
      <c r="BA33" s="38" t="str">
        <f t="shared" ca="1" si="4"/>
        <v>-</v>
      </c>
      <c r="BB33" s="60"/>
      <c r="BC33" s="18"/>
      <c r="BD33" s="18"/>
      <c r="BE33" s="18"/>
      <c r="BF33" s="18"/>
      <c r="BG33" s="18"/>
      <c r="BH33" s="18"/>
    </row>
    <row r="34" spans="1:60" ht="13.5" x14ac:dyDescent="0.25">
      <c r="A34" s="357"/>
      <c r="B34" s="194">
        <f>+Report!B35</f>
        <v>214</v>
      </c>
      <c r="C34" s="195" t="str">
        <f>+Report!C35</f>
        <v>Elevator</v>
      </c>
      <c r="D34" s="363">
        <f t="shared" ca="1" si="6"/>
        <v>0</v>
      </c>
      <c r="E34" s="363">
        <f t="shared" si="7"/>
        <v>0</v>
      </c>
      <c r="F34" s="363">
        <f t="shared" si="8"/>
        <v>0</v>
      </c>
      <c r="G34" s="363">
        <f t="shared" ca="1" si="9"/>
        <v>0</v>
      </c>
      <c r="H34" s="461">
        <f ca="1">+'Initial Estimate'!H37</f>
        <v>0</v>
      </c>
      <c r="I34" s="376"/>
      <c r="J34" s="376"/>
      <c r="K34" s="457">
        <f t="shared" ca="1" si="10"/>
        <v>0</v>
      </c>
      <c r="L34" s="461"/>
      <c r="M34" s="376"/>
      <c r="N34" s="376"/>
      <c r="O34" s="457">
        <f t="shared" si="11"/>
        <v>0</v>
      </c>
      <c r="P34" s="461"/>
      <c r="Q34" s="376"/>
      <c r="R34" s="376"/>
      <c r="S34" s="457">
        <f t="shared" si="12"/>
        <v>0</v>
      </c>
      <c r="T34" s="461"/>
      <c r="U34" s="376"/>
      <c r="V34" s="376"/>
      <c r="W34" s="457">
        <f t="shared" si="13"/>
        <v>0</v>
      </c>
      <c r="X34" s="461"/>
      <c r="Y34" s="376"/>
      <c r="Z34" s="376"/>
      <c r="AA34" s="457">
        <f t="shared" si="14"/>
        <v>0</v>
      </c>
      <c r="AB34" s="461"/>
      <c r="AC34" s="376"/>
      <c r="AD34" s="376"/>
      <c r="AE34" s="457">
        <f t="shared" si="15"/>
        <v>0</v>
      </c>
      <c r="AF34" s="461"/>
      <c r="AG34" s="376"/>
      <c r="AH34" s="376"/>
      <c r="AI34" s="457">
        <f t="shared" si="16"/>
        <v>0</v>
      </c>
      <c r="AJ34" s="461"/>
      <c r="AK34" s="376"/>
      <c r="AL34" s="376"/>
      <c r="AM34" s="457">
        <f t="shared" si="17"/>
        <v>0</v>
      </c>
      <c r="AN34" s="461"/>
      <c r="AO34" s="376"/>
      <c r="AP34" s="376"/>
      <c r="AQ34" s="457">
        <f t="shared" si="18"/>
        <v>0</v>
      </c>
      <c r="AR34" s="461"/>
      <c r="AS34" s="376"/>
      <c r="AT34" s="376"/>
      <c r="AU34" s="457">
        <f t="shared" si="19"/>
        <v>0</v>
      </c>
      <c r="AV34" s="461"/>
      <c r="AW34" s="376"/>
      <c r="AX34" s="376"/>
      <c r="AY34" s="457">
        <f t="shared" si="20"/>
        <v>0</v>
      </c>
      <c r="AZ34" s="341"/>
      <c r="BA34" s="38" t="str">
        <f t="shared" ca="1" si="4"/>
        <v>-</v>
      </c>
      <c r="BB34" s="60"/>
      <c r="BC34" s="18"/>
      <c r="BD34" s="18"/>
      <c r="BE34" s="18"/>
      <c r="BF34" s="18"/>
      <c r="BG34" s="18"/>
      <c r="BH34" s="18"/>
    </row>
    <row r="35" spans="1:60" ht="13.5" x14ac:dyDescent="0.25">
      <c r="A35" s="357"/>
      <c r="B35" s="194">
        <f>+Report!B36</f>
        <v>215</v>
      </c>
      <c r="C35" s="195" t="str">
        <f>+Report!C36</f>
        <v>Commissioning (incl. Air Balancing Verification)</v>
      </c>
      <c r="D35" s="363">
        <f t="shared" ca="1" si="6"/>
        <v>0</v>
      </c>
      <c r="E35" s="363">
        <f t="shared" si="7"/>
        <v>0</v>
      </c>
      <c r="F35" s="363">
        <f t="shared" si="8"/>
        <v>0</v>
      </c>
      <c r="G35" s="363">
        <f t="shared" ca="1" si="9"/>
        <v>0</v>
      </c>
      <c r="H35" s="461">
        <f ca="1">+'Initial Estimate'!H38</f>
        <v>0</v>
      </c>
      <c r="I35" s="376"/>
      <c r="J35" s="376"/>
      <c r="K35" s="457">
        <f t="shared" ca="1" si="10"/>
        <v>0</v>
      </c>
      <c r="L35" s="461"/>
      <c r="M35" s="376"/>
      <c r="N35" s="376"/>
      <c r="O35" s="457">
        <f t="shared" si="11"/>
        <v>0</v>
      </c>
      <c r="P35" s="461"/>
      <c r="Q35" s="376"/>
      <c r="R35" s="376"/>
      <c r="S35" s="457">
        <f t="shared" si="12"/>
        <v>0</v>
      </c>
      <c r="T35" s="461"/>
      <c r="U35" s="376"/>
      <c r="V35" s="376"/>
      <c r="W35" s="457">
        <f t="shared" si="13"/>
        <v>0</v>
      </c>
      <c r="X35" s="461"/>
      <c r="Y35" s="376"/>
      <c r="Z35" s="376"/>
      <c r="AA35" s="457">
        <f t="shared" si="14"/>
        <v>0</v>
      </c>
      <c r="AB35" s="461"/>
      <c r="AC35" s="376"/>
      <c r="AD35" s="376"/>
      <c r="AE35" s="457">
        <f t="shared" si="15"/>
        <v>0</v>
      </c>
      <c r="AF35" s="461"/>
      <c r="AG35" s="376"/>
      <c r="AH35" s="376"/>
      <c r="AI35" s="457">
        <f t="shared" si="16"/>
        <v>0</v>
      </c>
      <c r="AJ35" s="461"/>
      <c r="AK35" s="376"/>
      <c r="AL35" s="376"/>
      <c r="AM35" s="457">
        <f t="shared" si="17"/>
        <v>0</v>
      </c>
      <c r="AN35" s="461"/>
      <c r="AO35" s="376"/>
      <c r="AP35" s="376"/>
      <c r="AQ35" s="457">
        <f t="shared" si="18"/>
        <v>0</v>
      </c>
      <c r="AR35" s="461"/>
      <c r="AS35" s="376"/>
      <c r="AT35" s="376"/>
      <c r="AU35" s="457">
        <f t="shared" si="19"/>
        <v>0</v>
      </c>
      <c r="AV35" s="461"/>
      <c r="AW35" s="376"/>
      <c r="AX35" s="376"/>
      <c r="AY35" s="457">
        <f t="shared" si="20"/>
        <v>0</v>
      </c>
      <c r="AZ35" s="341"/>
      <c r="BA35" s="38" t="str">
        <f t="shared" ca="1" si="4"/>
        <v>-</v>
      </c>
      <c r="BB35" s="60"/>
      <c r="BC35" s="18"/>
      <c r="BD35" s="18"/>
      <c r="BE35" s="18"/>
      <c r="BF35" s="18"/>
      <c r="BG35" s="18"/>
      <c r="BH35" s="18"/>
    </row>
    <row r="36" spans="1:60" ht="13.5" x14ac:dyDescent="0.25">
      <c r="A36" s="357"/>
      <c r="B36" s="194">
        <f>+Report!B37</f>
        <v>216</v>
      </c>
      <c r="C36" s="195" t="str">
        <f>+Report!C37</f>
        <v>Environmental Assessment / Inspection (Soils, Air, Asbestos, Bio-Hazards)</v>
      </c>
      <c r="D36" s="363">
        <f t="shared" ca="1" si="6"/>
        <v>0</v>
      </c>
      <c r="E36" s="363">
        <f t="shared" si="7"/>
        <v>0</v>
      </c>
      <c r="F36" s="363">
        <f t="shared" si="8"/>
        <v>0</v>
      </c>
      <c r="G36" s="363">
        <f t="shared" ca="1" si="9"/>
        <v>0</v>
      </c>
      <c r="H36" s="461">
        <f ca="1">+'Initial Estimate'!H39</f>
        <v>0</v>
      </c>
      <c r="I36" s="376"/>
      <c r="J36" s="376"/>
      <c r="K36" s="457">
        <f t="shared" ca="1" si="10"/>
        <v>0</v>
      </c>
      <c r="L36" s="461"/>
      <c r="M36" s="376"/>
      <c r="N36" s="376"/>
      <c r="O36" s="457">
        <f t="shared" si="11"/>
        <v>0</v>
      </c>
      <c r="P36" s="461"/>
      <c r="Q36" s="376"/>
      <c r="R36" s="376"/>
      <c r="S36" s="457">
        <f t="shared" si="12"/>
        <v>0</v>
      </c>
      <c r="T36" s="461"/>
      <c r="U36" s="376"/>
      <c r="V36" s="376"/>
      <c r="W36" s="457">
        <f t="shared" si="13"/>
        <v>0</v>
      </c>
      <c r="X36" s="461"/>
      <c r="Y36" s="376"/>
      <c r="Z36" s="376"/>
      <c r="AA36" s="457">
        <f t="shared" si="14"/>
        <v>0</v>
      </c>
      <c r="AB36" s="461"/>
      <c r="AC36" s="376"/>
      <c r="AD36" s="376"/>
      <c r="AE36" s="457">
        <f t="shared" si="15"/>
        <v>0</v>
      </c>
      <c r="AF36" s="461"/>
      <c r="AG36" s="376"/>
      <c r="AH36" s="376"/>
      <c r="AI36" s="457">
        <f t="shared" si="16"/>
        <v>0</v>
      </c>
      <c r="AJ36" s="461"/>
      <c r="AK36" s="376"/>
      <c r="AL36" s="376"/>
      <c r="AM36" s="457">
        <f t="shared" si="17"/>
        <v>0</v>
      </c>
      <c r="AN36" s="461"/>
      <c r="AO36" s="376"/>
      <c r="AP36" s="376"/>
      <c r="AQ36" s="457">
        <f t="shared" si="18"/>
        <v>0</v>
      </c>
      <c r="AR36" s="461"/>
      <c r="AS36" s="376"/>
      <c r="AT36" s="376"/>
      <c r="AU36" s="457">
        <f t="shared" si="19"/>
        <v>0</v>
      </c>
      <c r="AV36" s="461"/>
      <c r="AW36" s="376"/>
      <c r="AX36" s="376"/>
      <c r="AY36" s="457">
        <f t="shared" si="20"/>
        <v>0</v>
      </c>
      <c r="AZ36" s="341"/>
      <c r="BA36" s="38" t="str">
        <f t="shared" ca="1" si="4"/>
        <v>-</v>
      </c>
      <c r="BB36" s="60"/>
      <c r="BC36" s="18"/>
      <c r="BD36" s="18"/>
      <c r="BE36" s="18"/>
      <c r="BF36" s="18"/>
      <c r="BG36" s="18"/>
      <c r="BH36" s="18"/>
    </row>
    <row r="37" spans="1:60" ht="13.5" x14ac:dyDescent="0.25">
      <c r="A37" s="357"/>
      <c r="B37" s="194">
        <f>+Report!B38</f>
        <v>217</v>
      </c>
      <c r="C37" s="195" t="str">
        <f>+Report!C38</f>
        <v>Signage</v>
      </c>
      <c r="D37" s="363">
        <f t="shared" ca="1" si="6"/>
        <v>0</v>
      </c>
      <c r="E37" s="363">
        <f t="shared" si="7"/>
        <v>0</v>
      </c>
      <c r="F37" s="363">
        <f t="shared" si="8"/>
        <v>0</v>
      </c>
      <c r="G37" s="363">
        <f t="shared" ca="1" si="9"/>
        <v>0</v>
      </c>
      <c r="H37" s="461">
        <f ca="1">+'Initial Estimate'!H40</f>
        <v>0</v>
      </c>
      <c r="I37" s="376"/>
      <c r="J37" s="376"/>
      <c r="K37" s="457">
        <f t="shared" ca="1" si="10"/>
        <v>0</v>
      </c>
      <c r="L37" s="461"/>
      <c r="M37" s="376"/>
      <c r="N37" s="376"/>
      <c r="O37" s="457">
        <f t="shared" si="11"/>
        <v>0</v>
      </c>
      <c r="P37" s="461"/>
      <c r="Q37" s="376"/>
      <c r="R37" s="376"/>
      <c r="S37" s="457">
        <f t="shared" si="12"/>
        <v>0</v>
      </c>
      <c r="T37" s="461"/>
      <c r="U37" s="376"/>
      <c r="V37" s="376"/>
      <c r="W37" s="457">
        <f t="shared" si="13"/>
        <v>0</v>
      </c>
      <c r="X37" s="461"/>
      <c r="Y37" s="376"/>
      <c r="Z37" s="376"/>
      <c r="AA37" s="457">
        <f t="shared" si="14"/>
        <v>0</v>
      </c>
      <c r="AB37" s="461"/>
      <c r="AC37" s="376"/>
      <c r="AD37" s="376"/>
      <c r="AE37" s="457">
        <f t="shared" si="15"/>
        <v>0</v>
      </c>
      <c r="AF37" s="461"/>
      <c r="AG37" s="376"/>
      <c r="AH37" s="376"/>
      <c r="AI37" s="457">
        <f t="shared" si="16"/>
        <v>0</v>
      </c>
      <c r="AJ37" s="461"/>
      <c r="AK37" s="376"/>
      <c r="AL37" s="376"/>
      <c r="AM37" s="457">
        <f t="shared" si="17"/>
        <v>0</v>
      </c>
      <c r="AN37" s="461"/>
      <c r="AO37" s="376"/>
      <c r="AP37" s="376"/>
      <c r="AQ37" s="457">
        <f t="shared" si="18"/>
        <v>0</v>
      </c>
      <c r="AR37" s="461"/>
      <c r="AS37" s="376"/>
      <c r="AT37" s="376"/>
      <c r="AU37" s="457">
        <f t="shared" si="19"/>
        <v>0</v>
      </c>
      <c r="AV37" s="461"/>
      <c r="AW37" s="376"/>
      <c r="AX37" s="376"/>
      <c r="AY37" s="457">
        <f t="shared" si="20"/>
        <v>0</v>
      </c>
      <c r="AZ37" s="341"/>
      <c r="BA37" s="38" t="str">
        <f t="shared" ca="1" si="4"/>
        <v>-</v>
      </c>
      <c r="BB37" s="60"/>
      <c r="BC37" s="18"/>
      <c r="BD37" s="18"/>
      <c r="BE37" s="18"/>
      <c r="BF37" s="18"/>
      <c r="BG37" s="18"/>
      <c r="BH37" s="18"/>
    </row>
    <row r="38" spans="1:60" ht="13.5" x14ac:dyDescent="0.25">
      <c r="A38" s="357"/>
      <c r="B38" s="194">
        <f>+Report!B39</f>
        <v>218</v>
      </c>
      <c r="C38" s="195" t="str">
        <f>+Report!C39</f>
        <v>Accessibility</v>
      </c>
      <c r="D38" s="363">
        <f t="shared" ca="1" si="6"/>
        <v>0</v>
      </c>
      <c r="E38" s="363">
        <f t="shared" si="7"/>
        <v>0</v>
      </c>
      <c r="F38" s="363">
        <f t="shared" si="8"/>
        <v>0</v>
      </c>
      <c r="G38" s="363">
        <f t="shared" ca="1" si="9"/>
        <v>0</v>
      </c>
      <c r="H38" s="461">
        <f ca="1">+'Initial Estimate'!H41</f>
        <v>0</v>
      </c>
      <c r="I38" s="376"/>
      <c r="J38" s="376"/>
      <c r="K38" s="457">
        <f t="shared" ca="1" si="10"/>
        <v>0</v>
      </c>
      <c r="L38" s="461"/>
      <c r="M38" s="376"/>
      <c r="N38" s="376"/>
      <c r="O38" s="457">
        <f t="shared" si="11"/>
        <v>0</v>
      </c>
      <c r="P38" s="461"/>
      <c r="Q38" s="376"/>
      <c r="R38" s="376"/>
      <c r="S38" s="457">
        <f t="shared" si="12"/>
        <v>0</v>
      </c>
      <c r="T38" s="461"/>
      <c r="U38" s="376"/>
      <c r="V38" s="376"/>
      <c r="W38" s="457">
        <f t="shared" si="13"/>
        <v>0</v>
      </c>
      <c r="X38" s="461"/>
      <c r="Y38" s="376"/>
      <c r="Z38" s="376"/>
      <c r="AA38" s="457">
        <f t="shared" si="14"/>
        <v>0</v>
      </c>
      <c r="AB38" s="461"/>
      <c r="AC38" s="376"/>
      <c r="AD38" s="376"/>
      <c r="AE38" s="457">
        <f t="shared" si="15"/>
        <v>0</v>
      </c>
      <c r="AF38" s="461"/>
      <c r="AG38" s="376"/>
      <c r="AH38" s="376"/>
      <c r="AI38" s="457">
        <f t="shared" si="16"/>
        <v>0</v>
      </c>
      <c r="AJ38" s="461"/>
      <c r="AK38" s="376"/>
      <c r="AL38" s="376"/>
      <c r="AM38" s="457">
        <f t="shared" si="17"/>
        <v>0</v>
      </c>
      <c r="AN38" s="461"/>
      <c r="AO38" s="376"/>
      <c r="AP38" s="376"/>
      <c r="AQ38" s="457">
        <f t="shared" si="18"/>
        <v>0</v>
      </c>
      <c r="AR38" s="461"/>
      <c r="AS38" s="376"/>
      <c r="AT38" s="376"/>
      <c r="AU38" s="457">
        <f t="shared" si="19"/>
        <v>0</v>
      </c>
      <c r="AV38" s="461"/>
      <c r="AW38" s="376"/>
      <c r="AX38" s="376"/>
      <c r="AY38" s="457">
        <f t="shared" si="20"/>
        <v>0</v>
      </c>
      <c r="AZ38" s="341"/>
      <c r="BA38" s="38" t="str">
        <f t="shared" ca="1" si="4"/>
        <v>-</v>
      </c>
      <c r="BB38" s="60"/>
      <c r="BC38" s="18"/>
      <c r="BD38" s="18"/>
      <c r="BE38" s="18"/>
      <c r="BF38" s="18"/>
      <c r="BG38" s="18"/>
      <c r="BH38" s="18"/>
    </row>
    <row r="39" spans="1:60" ht="13.5" x14ac:dyDescent="0.25">
      <c r="A39" s="357"/>
      <c r="B39" s="194">
        <f>+Report!B40</f>
        <v>219</v>
      </c>
      <c r="C39" s="195" t="str">
        <f>+Report!C40</f>
        <v>Other Professional (Acoustical, lighting, micro climate, traffic control, security key codes etc.)</v>
      </c>
      <c r="D39" s="363">
        <f t="shared" ca="1" si="6"/>
        <v>0</v>
      </c>
      <c r="E39" s="363">
        <f t="shared" si="7"/>
        <v>0</v>
      </c>
      <c r="F39" s="363">
        <f t="shared" si="8"/>
        <v>0</v>
      </c>
      <c r="G39" s="363">
        <f t="shared" ca="1" si="9"/>
        <v>0</v>
      </c>
      <c r="H39" s="461">
        <f ca="1">+'Initial Estimate'!H42</f>
        <v>0</v>
      </c>
      <c r="I39" s="376"/>
      <c r="J39" s="376"/>
      <c r="K39" s="457">
        <f t="shared" ca="1" si="10"/>
        <v>0</v>
      </c>
      <c r="L39" s="461"/>
      <c r="M39" s="376"/>
      <c r="N39" s="376"/>
      <c r="O39" s="457">
        <f t="shared" si="11"/>
        <v>0</v>
      </c>
      <c r="P39" s="461"/>
      <c r="Q39" s="376"/>
      <c r="R39" s="376"/>
      <c r="S39" s="457">
        <f t="shared" si="12"/>
        <v>0</v>
      </c>
      <c r="T39" s="461"/>
      <c r="U39" s="376"/>
      <c r="V39" s="376"/>
      <c r="W39" s="457">
        <f t="shared" si="13"/>
        <v>0</v>
      </c>
      <c r="X39" s="461"/>
      <c r="Y39" s="376"/>
      <c r="Z39" s="376"/>
      <c r="AA39" s="457">
        <f t="shared" si="14"/>
        <v>0</v>
      </c>
      <c r="AB39" s="461"/>
      <c r="AC39" s="376"/>
      <c r="AD39" s="376"/>
      <c r="AE39" s="457">
        <f t="shared" si="15"/>
        <v>0</v>
      </c>
      <c r="AF39" s="461"/>
      <c r="AG39" s="376"/>
      <c r="AH39" s="376"/>
      <c r="AI39" s="457">
        <f t="shared" si="16"/>
        <v>0</v>
      </c>
      <c r="AJ39" s="461"/>
      <c r="AK39" s="376"/>
      <c r="AL39" s="376"/>
      <c r="AM39" s="457">
        <f t="shared" si="17"/>
        <v>0</v>
      </c>
      <c r="AN39" s="461"/>
      <c r="AO39" s="376"/>
      <c r="AP39" s="376"/>
      <c r="AQ39" s="457">
        <f t="shared" si="18"/>
        <v>0</v>
      </c>
      <c r="AR39" s="461"/>
      <c r="AS39" s="376"/>
      <c r="AT39" s="376"/>
      <c r="AU39" s="457">
        <f t="shared" si="19"/>
        <v>0</v>
      </c>
      <c r="AV39" s="461"/>
      <c r="AW39" s="376"/>
      <c r="AX39" s="376"/>
      <c r="AY39" s="457">
        <f t="shared" si="20"/>
        <v>0</v>
      </c>
      <c r="AZ39" s="341"/>
      <c r="BA39" s="38" t="str">
        <f t="shared" ca="1" si="4"/>
        <v>-</v>
      </c>
      <c r="BB39" s="60"/>
      <c r="BC39" s="18"/>
      <c r="BD39" s="18"/>
      <c r="BE39" s="18"/>
      <c r="BF39" s="18"/>
      <c r="BG39" s="18"/>
      <c r="BH39" s="18"/>
    </row>
    <row r="40" spans="1:60" ht="13.5" x14ac:dyDescent="0.25">
      <c r="A40" s="789"/>
      <c r="B40" s="213"/>
      <c r="C40" s="205" t="str">
        <f>+Report!C41</f>
        <v>Total Miscellaneous Professional Fees</v>
      </c>
      <c r="D40" s="366">
        <f t="shared" ref="D40:AY40" ca="1" si="21">SUM(D21:D39)</f>
        <v>0</v>
      </c>
      <c r="E40" s="366">
        <f t="shared" si="21"/>
        <v>0</v>
      </c>
      <c r="F40" s="366">
        <f t="shared" si="21"/>
        <v>0</v>
      </c>
      <c r="G40" s="366">
        <f t="shared" ca="1" si="21"/>
        <v>0</v>
      </c>
      <c r="H40" s="453">
        <f t="shared" ca="1" si="21"/>
        <v>0</v>
      </c>
      <c r="I40" s="453">
        <f t="shared" si="21"/>
        <v>0</v>
      </c>
      <c r="J40" s="453">
        <f t="shared" si="21"/>
        <v>0</v>
      </c>
      <c r="K40" s="453">
        <f t="shared" ca="1" si="21"/>
        <v>0</v>
      </c>
      <c r="L40" s="456">
        <f t="shared" si="21"/>
        <v>0</v>
      </c>
      <c r="M40" s="453">
        <f t="shared" si="21"/>
        <v>0</v>
      </c>
      <c r="N40" s="455">
        <f t="shared" si="21"/>
        <v>0</v>
      </c>
      <c r="O40" s="453">
        <f t="shared" si="21"/>
        <v>0</v>
      </c>
      <c r="P40" s="456">
        <f t="shared" si="21"/>
        <v>0</v>
      </c>
      <c r="Q40" s="453">
        <f t="shared" si="21"/>
        <v>0</v>
      </c>
      <c r="R40" s="455">
        <f t="shared" si="21"/>
        <v>0</v>
      </c>
      <c r="S40" s="453">
        <f t="shared" si="21"/>
        <v>0</v>
      </c>
      <c r="T40" s="456">
        <f t="shared" si="21"/>
        <v>0</v>
      </c>
      <c r="U40" s="453">
        <f t="shared" si="21"/>
        <v>0</v>
      </c>
      <c r="V40" s="455">
        <f t="shared" si="21"/>
        <v>0</v>
      </c>
      <c r="W40" s="453">
        <f t="shared" si="21"/>
        <v>0</v>
      </c>
      <c r="X40" s="456">
        <f t="shared" si="21"/>
        <v>0</v>
      </c>
      <c r="Y40" s="453">
        <f t="shared" si="21"/>
        <v>0</v>
      </c>
      <c r="Z40" s="455">
        <f t="shared" si="21"/>
        <v>0</v>
      </c>
      <c r="AA40" s="453">
        <f t="shared" si="21"/>
        <v>0</v>
      </c>
      <c r="AB40" s="456">
        <f t="shared" si="21"/>
        <v>0</v>
      </c>
      <c r="AC40" s="453">
        <f t="shared" si="21"/>
        <v>0</v>
      </c>
      <c r="AD40" s="455">
        <f t="shared" si="21"/>
        <v>0</v>
      </c>
      <c r="AE40" s="453">
        <f t="shared" si="21"/>
        <v>0</v>
      </c>
      <c r="AF40" s="456">
        <f t="shared" si="21"/>
        <v>0</v>
      </c>
      <c r="AG40" s="453">
        <f t="shared" si="21"/>
        <v>0</v>
      </c>
      <c r="AH40" s="455">
        <f t="shared" si="21"/>
        <v>0</v>
      </c>
      <c r="AI40" s="453">
        <f t="shared" si="21"/>
        <v>0</v>
      </c>
      <c r="AJ40" s="456">
        <f t="shared" si="21"/>
        <v>0</v>
      </c>
      <c r="AK40" s="453">
        <f t="shared" si="21"/>
        <v>0</v>
      </c>
      <c r="AL40" s="455">
        <f t="shared" si="21"/>
        <v>0</v>
      </c>
      <c r="AM40" s="453">
        <f t="shared" si="21"/>
        <v>0</v>
      </c>
      <c r="AN40" s="456">
        <f t="shared" si="21"/>
        <v>0</v>
      </c>
      <c r="AO40" s="453">
        <f t="shared" si="21"/>
        <v>0</v>
      </c>
      <c r="AP40" s="455">
        <f t="shared" si="21"/>
        <v>0</v>
      </c>
      <c r="AQ40" s="453">
        <f t="shared" si="21"/>
        <v>0</v>
      </c>
      <c r="AR40" s="456">
        <f t="shared" si="21"/>
        <v>0</v>
      </c>
      <c r="AS40" s="453">
        <f t="shared" si="21"/>
        <v>0</v>
      </c>
      <c r="AT40" s="455">
        <f t="shared" si="21"/>
        <v>0</v>
      </c>
      <c r="AU40" s="453">
        <f t="shared" si="21"/>
        <v>0</v>
      </c>
      <c r="AV40" s="453">
        <f t="shared" si="21"/>
        <v>0</v>
      </c>
      <c r="AW40" s="453">
        <f t="shared" si="21"/>
        <v>0</v>
      </c>
      <c r="AX40" s="453">
        <f t="shared" si="21"/>
        <v>0</v>
      </c>
      <c r="AY40" s="453">
        <f t="shared" si="21"/>
        <v>0</v>
      </c>
      <c r="AZ40" s="341"/>
      <c r="BA40" s="62" t="s">
        <v>378</v>
      </c>
      <c r="BB40" s="56"/>
      <c r="BC40" s="18"/>
      <c r="BD40" s="18"/>
      <c r="BE40" s="18"/>
      <c r="BF40" s="18"/>
      <c r="BG40" s="18"/>
      <c r="BH40" s="18"/>
    </row>
    <row r="41" spans="1:60" ht="15.75" x14ac:dyDescent="0.25">
      <c r="A41" s="790"/>
      <c r="B41" s="214"/>
      <c r="C41" s="215" t="str">
        <f>+Report!C42</f>
        <v>Total A - Professional Fees</v>
      </c>
      <c r="D41" s="364">
        <f t="shared" ref="D41:AY41" ca="1" si="22">+D40+D18</f>
        <v>0</v>
      </c>
      <c r="E41" s="364">
        <f t="shared" si="22"/>
        <v>0</v>
      </c>
      <c r="F41" s="364">
        <f t="shared" si="22"/>
        <v>0</v>
      </c>
      <c r="G41" s="364">
        <f t="shared" ca="1" si="22"/>
        <v>0</v>
      </c>
      <c r="H41" s="365">
        <f t="shared" ca="1" si="22"/>
        <v>0</v>
      </c>
      <c r="I41" s="365">
        <f t="shared" si="22"/>
        <v>0</v>
      </c>
      <c r="J41" s="365">
        <f t="shared" si="22"/>
        <v>0</v>
      </c>
      <c r="K41" s="368">
        <f t="shared" ca="1" si="22"/>
        <v>0</v>
      </c>
      <c r="L41" s="365">
        <f t="shared" si="22"/>
        <v>0</v>
      </c>
      <c r="M41" s="365">
        <f t="shared" si="22"/>
        <v>0</v>
      </c>
      <c r="N41" s="365">
        <f t="shared" si="22"/>
        <v>0</v>
      </c>
      <c r="O41" s="368">
        <f t="shared" si="22"/>
        <v>0</v>
      </c>
      <c r="P41" s="365">
        <f t="shared" si="22"/>
        <v>0</v>
      </c>
      <c r="Q41" s="365">
        <f t="shared" si="22"/>
        <v>0</v>
      </c>
      <c r="R41" s="365">
        <f t="shared" si="22"/>
        <v>0</v>
      </c>
      <c r="S41" s="368">
        <f t="shared" si="22"/>
        <v>0</v>
      </c>
      <c r="T41" s="365">
        <f t="shared" si="22"/>
        <v>0</v>
      </c>
      <c r="U41" s="365">
        <f t="shared" si="22"/>
        <v>0</v>
      </c>
      <c r="V41" s="365">
        <f t="shared" si="22"/>
        <v>0</v>
      </c>
      <c r="W41" s="368">
        <f t="shared" si="22"/>
        <v>0</v>
      </c>
      <c r="X41" s="365">
        <f t="shared" si="22"/>
        <v>0</v>
      </c>
      <c r="Y41" s="365">
        <f t="shared" si="22"/>
        <v>0</v>
      </c>
      <c r="Z41" s="365">
        <f t="shared" si="22"/>
        <v>0</v>
      </c>
      <c r="AA41" s="368">
        <f t="shared" si="22"/>
        <v>0</v>
      </c>
      <c r="AB41" s="365">
        <f t="shared" si="22"/>
        <v>0</v>
      </c>
      <c r="AC41" s="365">
        <f t="shared" si="22"/>
        <v>0</v>
      </c>
      <c r="AD41" s="365">
        <f t="shared" si="22"/>
        <v>0</v>
      </c>
      <c r="AE41" s="368">
        <f t="shared" si="22"/>
        <v>0</v>
      </c>
      <c r="AF41" s="365">
        <f t="shared" si="22"/>
        <v>0</v>
      </c>
      <c r="AG41" s="365">
        <f t="shared" si="22"/>
        <v>0</v>
      </c>
      <c r="AH41" s="365">
        <f t="shared" si="22"/>
        <v>0</v>
      </c>
      <c r="AI41" s="368">
        <f t="shared" si="22"/>
        <v>0</v>
      </c>
      <c r="AJ41" s="365">
        <f t="shared" si="22"/>
        <v>0</v>
      </c>
      <c r="AK41" s="365">
        <f t="shared" si="22"/>
        <v>0</v>
      </c>
      <c r="AL41" s="365">
        <f t="shared" si="22"/>
        <v>0</v>
      </c>
      <c r="AM41" s="368">
        <f t="shared" si="22"/>
        <v>0</v>
      </c>
      <c r="AN41" s="365">
        <f t="shared" si="22"/>
        <v>0</v>
      </c>
      <c r="AO41" s="365">
        <f t="shared" si="22"/>
        <v>0</v>
      </c>
      <c r="AP41" s="365">
        <f t="shared" si="22"/>
        <v>0</v>
      </c>
      <c r="AQ41" s="368">
        <f t="shared" si="22"/>
        <v>0</v>
      </c>
      <c r="AR41" s="365">
        <f t="shared" si="22"/>
        <v>0</v>
      </c>
      <c r="AS41" s="365">
        <f t="shared" si="22"/>
        <v>0</v>
      </c>
      <c r="AT41" s="365">
        <f t="shared" si="22"/>
        <v>0</v>
      </c>
      <c r="AU41" s="368">
        <f t="shared" si="22"/>
        <v>0</v>
      </c>
      <c r="AV41" s="365">
        <f t="shared" si="22"/>
        <v>0</v>
      </c>
      <c r="AW41" s="365">
        <f t="shared" si="22"/>
        <v>0</v>
      </c>
      <c r="AX41" s="365">
        <f t="shared" si="22"/>
        <v>0</v>
      </c>
      <c r="AY41" s="464">
        <f t="shared" si="22"/>
        <v>0</v>
      </c>
      <c r="AZ41" s="341"/>
      <c r="BA41" s="62" t="s">
        <v>378</v>
      </c>
      <c r="BB41" s="61"/>
      <c r="BC41" s="18"/>
      <c r="BD41" s="18"/>
      <c r="BE41" s="18"/>
      <c r="BF41" s="18"/>
      <c r="BG41" s="18"/>
      <c r="BH41" s="18"/>
    </row>
    <row r="42" spans="1:60" ht="13.5" x14ac:dyDescent="0.25">
      <c r="A42" s="357"/>
      <c r="B42" s="217"/>
      <c r="C42" s="218"/>
      <c r="D42" s="218"/>
      <c r="E42" s="218"/>
      <c r="F42" s="218"/>
      <c r="G42" s="361"/>
      <c r="H42" s="352"/>
      <c r="I42" s="352"/>
      <c r="J42" s="352"/>
      <c r="K42" s="458"/>
      <c r="L42" s="352"/>
      <c r="M42" s="352"/>
      <c r="N42" s="352"/>
      <c r="O42" s="458"/>
      <c r="P42" s="352"/>
      <c r="Q42" s="352"/>
      <c r="R42" s="352"/>
      <c r="S42" s="458"/>
      <c r="T42" s="352"/>
      <c r="U42" s="352"/>
      <c r="V42" s="352"/>
      <c r="W42" s="458"/>
      <c r="X42" s="352"/>
      <c r="Y42" s="352"/>
      <c r="Z42" s="352"/>
      <c r="AA42" s="458"/>
      <c r="AB42" s="352"/>
      <c r="AC42" s="352"/>
      <c r="AD42" s="352"/>
      <c r="AE42" s="458"/>
      <c r="AF42" s="352"/>
      <c r="AG42" s="352"/>
      <c r="AH42" s="352"/>
      <c r="AI42" s="458"/>
      <c r="AJ42" s="352"/>
      <c r="AK42" s="352"/>
      <c r="AL42" s="352"/>
      <c r="AM42" s="458"/>
      <c r="AN42" s="352"/>
      <c r="AO42" s="352"/>
      <c r="AP42" s="352"/>
      <c r="AQ42" s="458"/>
      <c r="AR42" s="352"/>
      <c r="AS42" s="352"/>
      <c r="AT42" s="352"/>
      <c r="AU42" s="458"/>
      <c r="AV42" s="352"/>
      <c r="AW42" s="352"/>
      <c r="AX42" s="352"/>
      <c r="AY42" s="458"/>
      <c r="AZ42" s="341"/>
      <c r="BA42" s="62" t="s">
        <v>378</v>
      </c>
      <c r="BB42" s="60"/>
      <c r="BC42" s="18"/>
      <c r="BD42" s="18"/>
      <c r="BE42" s="18"/>
      <c r="BF42" s="18"/>
      <c r="BG42" s="18"/>
      <c r="BH42" s="18"/>
    </row>
    <row r="43" spans="1:60" ht="15.75" x14ac:dyDescent="0.25">
      <c r="A43" s="329" t="str">
        <f>Report!A44</f>
        <v>B</v>
      </c>
      <c r="B43" s="304" t="str">
        <f>Report!B44</f>
        <v>Soft Costs</v>
      </c>
      <c r="C43" s="106"/>
      <c r="D43" s="106"/>
      <c r="E43" s="106"/>
      <c r="F43" s="106"/>
      <c r="G43" s="360"/>
      <c r="H43" s="351"/>
      <c r="I43" s="351"/>
      <c r="J43" s="351"/>
      <c r="K43" s="459"/>
      <c r="L43" s="351"/>
      <c r="M43" s="351"/>
      <c r="N43" s="351"/>
      <c r="O43" s="459"/>
      <c r="P43" s="351"/>
      <c r="Q43" s="351"/>
      <c r="R43" s="351"/>
      <c r="S43" s="459"/>
      <c r="T43" s="351"/>
      <c r="U43" s="351"/>
      <c r="V43" s="351"/>
      <c r="W43" s="459"/>
      <c r="X43" s="351"/>
      <c r="Y43" s="351"/>
      <c r="Z43" s="351"/>
      <c r="AA43" s="459"/>
      <c r="AB43" s="351"/>
      <c r="AC43" s="351"/>
      <c r="AD43" s="351"/>
      <c r="AE43" s="459"/>
      <c r="AF43" s="351"/>
      <c r="AG43" s="351"/>
      <c r="AH43" s="351"/>
      <c r="AI43" s="459"/>
      <c r="AJ43" s="351"/>
      <c r="AK43" s="351"/>
      <c r="AL43" s="351"/>
      <c r="AM43" s="459"/>
      <c r="AN43" s="351"/>
      <c r="AO43" s="351"/>
      <c r="AP43" s="351"/>
      <c r="AQ43" s="459"/>
      <c r="AR43" s="351"/>
      <c r="AS43" s="351"/>
      <c r="AT43" s="351"/>
      <c r="AU43" s="459"/>
      <c r="AV43" s="351"/>
      <c r="AW43" s="351"/>
      <c r="AX43" s="351"/>
      <c r="AY43" s="459"/>
      <c r="AZ43" s="341"/>
      <c r="BA43" s="62" t="s">
        <v>378</v>
      </c>
      <c r="BB43" s="60"/>
      <c r="BC43" s="18"/>
      <c r="BD43" s="18"/>
      <c r="BE43" s="18"/>
      <c r="BF43" s="18"/>
      <c r="BG43" s="18"/>
      <c r="BH43" s="18"/>
    </row>
    <row r="44" spans="1:60" ht="15" x14ac:dyDescent="0.25">
      <c r="A44" s="306">
        <f>+Report!A45</f>
        <v>300</v>
      </c>
      <c r="B44" s="303" t="str">
        <f>+Report!B45</f>
        <v>Site Development Costs</v>
      </c>
      <c r="C44" s="107"/>
      <c r="D44" s="107"/>
      <c r="E44" s="107"/>
      <c r="F44" s="107"/>
      <c r="G44" s="360"/>
      <c r="H44" s="351"/>
      <c r="I44" s="351"/>
      <c r="J44" s="351"/>
      <c r="K44" s="460"/>
      <c r="L44" s="351"/>
      <c r="M44" s="351"/>
      <c r="N44" s="351"/>
      <c r="O44" s="460"/>
      <c r="P44" s="351"/>
      <c r="Q44" s="351"/>
      <c r="R44" s="351"/>
      <c r="S44" s="460"/>
      <c r="T44" s="351"/>
      <c r="U44" s="351"/>
      <c r="V44" s="351"/>
      <c r="W44" s="460"/>
      <c r="X44" s="351"/>
      <c r="Y44" s="351"/>
      <c r="Z44" s="351"/>
      <c r="AA44" s="460"/>
      <c r="AB44" s="351"/>
      <c r="AC44" s="351"/>
      <c r="AD44" s="351"/>
      <c r="AE44" s="460"/>
      <c r="AF44" s="351"/>
      <c r="AG44" s="351"/>
      <c r="AH44" s="351"/>
      <c r="AI44" s="460"/>
      <c r="AJ44" s="351"/>
      <c r="AK44" s="351"/>
      <c r="AL44" s="351"/>
      <c r="AM44" s="460"/>
      <c r="AN44" s="351"/>
      <c r="AO44" s="351"/>
      <c r="AP44" s="351"/>
      <c r="AQ44" s="460"/>
      <c r="AR44" s="351"/>
      <c r="AS44" s="351"/>
      <c r="AT44" s="351"/>
      <c r="AU44" s="460"/>
      <c r="AV44" s="351"/>
      <c r="AW44" s="351"/>
      <c r="AX44" s="351"/>
      <c r="AY44" s="460"/>
      <c r="AZ44" s="341"/>
      <c r="BA44" s="62" t="s">
        <v>378</v>
      </c>
      <c r="BB44" s="60"/>
      <c r="BC44" s="18"/>
      <c r="BD44" s="18"/>
      <c r="BE44" s="18"/>
      <c r="BF44" s="18"/>
      <c r="BG44" s="18"/>
      <c r="BH44" s="18"/>
    </row>
    <row r="45" spans="1:60" ht="13.5" x14ac:dyDescent="0.25">
      <c r="A45" s="307"/>
      <c r="B45" s="114">
        <f>+Report!B46</f>
        <v>301</v>
      </c>
      <c r="C45" s="101" t="str">
        <f>+Report!C46</f>
        <v>Letter of Credit - City of Ottawa</v>
      </c>
      <c r="D45" s="363">
        <f t="shared" ref="D45:G49" ca="1" si="23">IF($AY$111&lt;&gt;0,AV45,IF($AU$111&lt;&gt;0,AR45,IF($AQ$111&lt;&gt;0,AN45,IF($AM$111&lt;&gt;0,AJ45,IF($AI$111&lt;&gt;0,AF45,IF($AE$111&lt;&gt;0,AB45,IF($AA$111&lt;&gt;0,X45,IF($W$111&lt;&gt;0,T45,IF($S$111&lt;&gt;0,P45,IF($O$111&lt;&gt;0,L45,H45))))))))))</f>
        <v>0</v>
      </c>
      <c r="E45" s="363">
        <f t="shared" si="23"/>
        <v>0</v>
      </c>
      <c r="F45" s="363">
        <f t="shared" si="23"/>
        <v>0</v>
      </c>
      <c r="G45" s="363">
        <f t="shared" ca="1" si="23"/>
        <v>0</v>
      </c>
      <c r="H45" s="461">
        <f ca="1">+'Initial Estimate'!H48</f>
        <v>0</v>
      </c>
      <c r="I45" s="376"/>
      <c r="J45" s="376"/>
      <c r="K45" s="457">
        <f t="shared" ref="K45:K49" ca="1" si="24">SUBTOTAL(9,H45:J45)</f>
        <v>0</v>
      </c>
      <c r="L45" s="461"/>
      <c r="M45" s="376"/>
      <c r="N45" s="376"/>
      <c r="O45" s="457">
        <f t="shared" ref="O45:O49" si="25">SUBTOTAL(9,L45:N45)</f>
        <v>0</v>
      </c>
      <c r="P45" s="461"/>
      <c r="Q45" s="376"/>
      <c r="R45" s="376"/>
      <c r="S45" s="457">
        <f t="shared" ref="S45:S49" si="26">SUBTOTAL(9,P45:R45)</f>
        <v>0</v>
      </c>
      <c r="T45" s="461"/>
      <c r="U45" s="376"/>
      <c r="V45" s="376"/>
      <c r="W45" s="457">
        <f t="shared" ref="W45:W49" si="27">SUBTOTAL(9,T45:V45)</f>
        <v>0</v>
      </c>
      <c r="X45" s="461"/>
      <c r="Y45" s="376"/>
      <c r="Z45" s="376"/>
      <c r="AA45" s="457">
        <f t="shared" ref="AA45:AA49" si="28">SUBTOTAL(9,X45:Z45)</f>
        <v>0</v>
      </c>
      <c r="AB45" s="461"/>
      <c r="AC45" s="376"/>
      <c r="AD45" s="376"/>
      <c r="AE45" s="457">
        <f t="shared" ref="AE45:AE49" si="29">SUBTOTAL(9,AB45:AD45)</f>
        <v>0</v>
      </c>
      <c r="AF45" s="461"/>
      <c r="AG45" s="376"/>
      <c r="AH45" s="376"/>
      <c r="AI45" s="457">
        <f t="shared" ref="AI45:AI49" si="30">SUBTOTAL(9,AF45:AH45)</f>
        <v>0</v>
      </c>
      <c r="AJ45" s="461"/>
      <c r="AK45" s="376"/>
      <c r="AL45" s="376"/>
      <c r="AM45" s="457">
        <f t="shared" ref="AM45:AM49" si="31">SUBTOTAL(9,AJ45:AL45)</f>
        <v>0</v>
      </c>
      <c r="AN45" s="461"/>
      <c r="AO45" s="376"/>
      <c r="AP45" s="376"/>
      <c r="AQ45" s="457">
        <f t="shared" ref="AQ45:AQ49" si="32">SUBTOTAL(9,AN45:AP45)</f>
        <v>0</v>
      </c>
      <c r="AR45" s="461"/>
      <c r="AS45" s="376"/>
      <c r="AT45" s="376"/>
      <c r="AU45" s="457">
        <f t="shared" ref="AU45:AU49" si="33">SUBTOTAL(9,AR45:AT45)</f>
        <v>0</v>
      </c>
      <c r="AV45" s="461"/>
      <c r="AW45" s="376"/>
      <c r="AX45" s="376"/>
      <c r="AY45" s="457">
        <f t="shared" ref="AY45:AY49" si="34">SUBTOTAL(9,AV45:AX45)</f>
        <v>0</v>
      </c>
      <c r="AZ45" s="341"/>
      <c r="BA45" s="38" t="str">
        <f t="shared" ca="1" si="4"/>
        <v>-</v>
      </c>
      <c r="BB45" s="60"/>
      <c r="BC45" s="18"/>
      <c r="BD45" s="18"/>
      <c r="BE45" s="18"/>
      <c r="BF45" s="18"/>
      <c r="BG45" s="18"/>
      <c r="BH45" s="18"/>
    </row>
    <row r="46" spans="1:60" ht="13.5" x14ac:dyDescent="0.25">
      <c r="A46" s="307"/>
      <c r="B46" s="114">
        <f>+Report!B47</f>
        <v>302</v>
      </c>
      <c r="C46" s="101" t="str">
        <f>+Report!C47</f>
        <v>Certification (LEED)</v>
      </c>
      <c r="D46" s="363">
        <f t="shared" ca="1" si="23"/>
        <v>0</v>
      </c>
      <c r="E46" s="363">
        <f t="shared" si="23"/>
        <v>0</v>
      </c>
      <c r="F46" s="363">
        <f t="shared" si="23"/>
        <v>0</v>
      </c>
      <c r="G46" s="363">
        <f t="shared" ca="1" si="23"/>
        <v>0</v>
      </c>
      <c r="H46" s="461">
        <f ca="1">+'Initial Estimate'!H49</f>
        <v>0</v>
      </c>
      <c r="I46" s="376"/>
      <c r="J46" s="376"/>
      <c r="K46" s="457">
        <f t="shared" ca="1" si="24"/>
        <v>0</v>
      </c>
      <c r="L46" s="461"/>
      <c r="M46" s="376"/>
      <c r="N46" s="376"/>
      <c r="O46" s="457">
        <f t="shared" si="25"/>
        <v>0</v>
      </c>
      <c r="P46" s="461"/>
      <c r="Q46" s="376"/>
      <c r="R46" s="376"/>
      <c r="S46" s="457">
        <f t="shared" si="26"/>
        <v>0</v>
      </c>
      <c r="T46" s="461"/>
      <c r="U46" s="376"/>
      <c r="V46" s="376"/>
      <c r="W46" s="457">
        <f t="shared" si="27"/>
        <v>0</v>
      </c>
      <c r="X46" s="461"/>
      <c r="Y46" s="376"/>
      <c r="Z46" s="376"/>
      <c r="AA46" s="457">
        <f t="shared" si="28"/>
        <v>0</v>
      </c>
      <c r="AB46" s="461"/>
      <c r="AC46" s="376"/>
      <c r="AD46" s="376"/>
      <c r="AE46" s="457">
        <f t="shared" si="29"/>
        <v>0</v>
      </c>
      <c r="AF46" s="461"/>
      <c r="AG46" s="376"/>
      <c r="AH46" s="376"/>
      <c r="AI46" s="457">
        <f t="shared" si="30"/>
        <v>0</v>
      </c>
      <c r="AJ46" s="461"/>
      <c r="AK46" s="376"/>
      <c r="AL46" s="376"/>
      <c r="AM46" s="457">
        <f t="shared" si="31"/>
        <v>0</v>
      </c>
      <c r="AN46" s="461"/>
      <c r="AO46" s="376"/>
      <c r="AP46" s="376"/>
      <c r="AQ46" s="457">
        <f t="shared" si="32"/>
        <v>0</v>
      </c>
      <c r="AR46" s="461"/>
      <c r="AS46" s="376"/>
      <c r="AT46" s="376"/>
      <c r="AU46" s="457">
        <f t="shared" si="33"/>
        <v>0</v>
      </c>
      <c r="AV46" s="461"/>
      <c r="AW46" s="376"/>
      <c r="AX46" s="376"/>
      <c r="AY46" s="457">
        <f t="shared" si="34"/>
        <v>0</v>
      </c>
      <c r="AZ46" s="341"/>
      <c r="BA46" s="38" t="str">
        <f t="shared" ca="1" si="4"/>
        <v>-</v>
      </c>
      <c r="BB46" s="60"/>
      <c r="BC46" s="18"/>
      <c r="BD46" s="18"/>
      <c r="BE46" s="18"/>
      <c r="BF46" s="18"/>
      <c r="BG46" s="18"/>
      <c r="BH46" s="18"/>
    </row>
    <row r="47" spans="1:60" ht="13.5" x14ac:dyDescent="0.25">
      <c r="A47" s="307"/>
      <c r="B47" s="114">
        <f>+Report!B48</f>
        <v>303</v>
      </c>
      <c r="C47" s="101" t="str">
        <f>+Report!C48</f>
        <v>Environmental Approvals (i.e.. MOE)</v>
      </c>
      <c r="D47" s="363">
        <f t="shared" ca="1" si="23"/>
        <v>0</v>
      </c>
      <c r="E47" s="363">
        <f t="shared" si="23"/>
        <v>0</v>
      </c>
      <c r="F47" s="363">
        <f t="shared" si="23"/>
        <v>0</v>
      </c>
      <c r="G47" s="363">
        <f t="shared" ca="1" si="23"/>
        <v>0</v>
      </c>
      <c r="H47" s="461">
        <f ca="1">+'Initial Estimate'!H50</f>
        <v>0</v>
      </c>
      <c r="I47" s="376"/>
      <c r="J47" s="376"/>
      <c r="K47" s="457">
        <f t="shared" ca="1" si="24"/>
        <v>0</v>
      </c>
      <c r="L47" s="461"/>
      <c r="M47" s="376"/>
      <c r="N47" s="376"/>
      <c r="O47" s="457">
        <f t="shared" si="25"/>
        <v>0</v>
      </c>
      <c r="P47" s="461"/>
      <c r="Q47" s="376"/>
      <c r="R47" s="376"/>
      <c r="S47" s="457">
        <f t="shared" si="26"/>
        <v>0</v>
      </c>
      <c r="T47" s="461"/>
      <c r="U47" s="376"/>
      <c r="V47" s="376"/>
      <c r="W47" s="457">
        <f t="shared" si="27"/>
        <v>0</v>
      </c>
      <c r="X47" s="461"/>
      <c r="Y47" s="376"/>
      <c r="Z47" s="376"/>
      <c r="AA47" s="457">
        <f t="shared" si="28"/>
        <v>0</v>
      </c>
      <c r="AB47" s="461"/>
      <c r="AC47" s="376"/>
      <c r="AD47" s="376"/>
      <c r="AE47" s="457">
        <f t="shared" si="29"/>
        <v>0</v>
      </c>
      <c r="AF47" s="461"/>
      <c r="AG47" s="376"/>
      <c r="AH47" s="376"/>
      <c r="AI47" s="457">
        <f t="shared" si="30"/>
        <v>0</v>
      </c>
      <c r="AJ47" s="461"/>
      <c r="AK47" s="376"/>
      <c r="AL47" s="376"/>
      <c r="AM47" s="457">
        <f t="shared" si="31"/>
        <v>0</v>
      </c>
      <c r="AN47" s="461"/>
      <c r="AO47" s="376"/>
      <c r="AP47" s="376"/>
      <c r="AQ47" s="457">
        <f t="shared" si="32"/>
        <v>0</v>
      </c>
      <c r="AR47" s="461"/>
      <c r="AS47" s="376"/>
      <c r="AT47" s="376"/>
      <c r="AU47" s="457">
        <f t="shared" si="33"/>
        <v>0</v>
      </c>
      <c r="AV47" s="461"/>
      <c r="AW47" s="376"/>
      <c r="AX47" s="376"/>
      <c r="AY47" s="457">
        <f t="shared" si="34"/>
        <v>0</v>
      </c>
      <c r="AZ47" s="341"/>
      <c r="BA47" s="38" t="str">
        <f t="shared" ca="1" si="4"/>
        <v>-</v>
      </c>
      <c r="BB47" s="60"/>
      <c r="BC47" s="18"/>
      <c r="BD47" s="18"/>
      <c r="BE47" s="18"/>
      <c r="BF47" s="18"/>
      <c r="BG47" s="18"/>
      <c r="BH47" s="18"/>
    </row>
    <row r="48" spans="1:60" ht="13.5" x14ac:dyDescent="0.25">
      <c r="A48" s="307"/>
      <c r="B48" s="114">
        <f>+Report!B49</f>
        <v>304</v>
      </c>
      <c r="C48" s="101" t="str">
        <f>+Report!C49</f>
        <v>Community &amp; Master Plan Issues</v>
      </c>
      <c r="D48" s="363">
        <f t="shared" ca="1" si="23"/>
        <v>0</v>
      </c>
      <c r="E48" s="363">
        <f t="shared" si="23"/>
        <v>0</v>
      </c>
      <c r="F48" s="363">
        <f t="shared" si="23"/>
        <v>0</v>
      </c>
      <c r="G48" s="363">
        <f t="shared" ca="1" si="23"/>
        <v>0</v>
      </c>
      <c r="H48" s="461">
        <f ca="1">+'Initial Estimate'!H51</f>
        <v>0</v>
      </c>
      <c r="I48" s="376"/>
      <c r="J48" s="376"/>
      <c r="K48" s="457">
        <f t="shared" ca="1" si="24"/>
        <v>0</v>
      </c>
      <c r="L48" s="461"/>
      <c r="M48" s="376"/>
      <c r="N48" s="376"/>
      <c r="O48" s="457">
        <f t="shared" si="25"/>
        <v>0</v>
      </c>
      <c r="P48" s="461"/>
      <c r="Q48" s="376"/>
      <c r="R48" s="376"/>
      <c r="S48" s="457">
        <f t="shared" si="26"/>
        <v>0</v>
      </c>
      <c r="T48" s="461"/>
      <c r="U48" s="376"/>
      <c r="V48" s="376"/>
      <c r="W48" s="457">
        <f t="shared" si="27"/>
        <v>0</v>
      </c>
      <c r="X48" s="461"/>
      <c r="Y48" s="376"/>
      <c r="Z48" s="376"/>
      <c r="AA48" s="457">
        <f t="shared" si="28"/>
        <v>0</v>
      </c>
      <c r="AB48" s="461"/>
      <c r="AC48" s="376"/>
      <c r="AD48" s="376"/>
      <c r="AE48" s="457">
        <f t="shared" si="29"/>
        <v>0</v>
      </c>
      <c r="AF48" s="461"/>
      <c r="AG48" s="376"/>
      <c r="AH48" s="376"/>
      <c r="AI48" s="457">
        <f t="shared" si="30"/>
        <v>0</v>
      </c>
      <c r="AJ48" s="461"/>
      <c r="AK48" s="376"/>
      <c r="AL48" s="376"/>
      <c r="AM48" s="457">
        <f t="shared" si="31"/>
        <v>0</v>
      </c>
      <c r="AN48" s="461"/>
      <c r="AO48" s="376"/>
      <c r="AP48" s="376"/>
      <c r="AQ48" s="457">
        <f t="shared" si="32"/>
        <v>0</v>
      </c>
      <c r="AR48" s="461"/>
      <c r="AS48" s="376"/>
      <c r="AT48" s="376"/>
      <c r="AU48" s="457">
        <f t="shared" si="33"/>
        <v>0</v>
      </c>
      <c r="AV48" s="461"/>
      <c r="AW48" s="376"/>
      <c r="AX48" s="376"/>
      <c r="AY48" s="457">
        <f t="shared" si="34"/>
        <v>0</v>
      </c>
      <c r="AZ48" s="341"/>
      <c r="BA48" s="38" t="str">
        <f t="shared" ca="1" si="4"/>
        <v>-</v>
      </c>
      <c r="BB48" s="60"/>
      <c r="BC48" s="18"/>
      <c r="BD48" s="18"/>
      <c r="BE48" s="18"/>
      <c r="BF48" s="18"/>
      <c r="BG48" s="18"/>
      <c r="BH48" s="18"/>
    </row>
    <row r="49" spans="1:60" ht="13.5" x14ac:dyDescent="0.25">
      <c r="A49" s="307"/>
      <c r="B49" s="114">
        <f>+Report!B50</f>
        <v>305</v>
      </c>
      <c r="C49" s="101" t="str">
        <f>+Report!C50</f>
        <v>Permits (building, development)</v>
      </c>
      <c r="D49" s="363">
        <f t="shared" ca="1" si="23"/>
        <v>0</v>
      </c>
      <c r="E49" s="363">
        <f t="shared" si="23"/>
        <v>0</v>
      </c>
      <c r="F49" s="363">
        <f t="shared" si="23"/>
        <v>0</v>
      </c>
      <c r="G49" s="363">
        <f t="shared" ca="1" si="23"/>
        <v>0</v>
      </c>
      <c r="H49" s="461">
        <f ca="1">+'Initial Estimate'!H52</f>
        <v>0</v>
      </c>
      <c r="I49" s="376"/>
      <c r="J49" s="376"/>
      <c r="K49" s="457">
        <f t="shared" ca="1" si="24"/>
        <v>0</v>
      </c>
      <c r="L49" s="461"/>
      <c r="M49" s="376"/>
      <c r="N49" s="376"/>
      <c r="O49" s="457">
        <f t="shared" si="25"/>
        <v>0</v>
      </c>
      <c r="P49" s="461"/>
      <c r="Q49" s="376"/>
      <c r="R49" s="376"/>
      <c r="S49" s="457">
        <f t="shared" si="26"/>
        <v>0</v>
      </c>
      <c r="T49" s="461"/>
      <c r="U49" s="376"/>
      <c r="V49" s="376"/>
      <c r="W49" s="457">
        <f t="shared" si="27"/>
        <v>0</v>
      </c>
      <c r="X49" s="461"/>
      <c r="Y49" s="376"/>
      <c r="Z49" s="376"/>
      <c r="AA49" s="457">
        <f t="shared" si="28"/>
        <v>0</v>
      </c>
      <c r="AB49" s="461"/>
      <c r="AC49" s="376"/>
      <c r="AD49" s="376"/>
      <c r="AE49" s="457">
        <f t="shared" si="29"/>
        <v>0</v>
      </c>
      <c r="AF49" s="461"/>
      <c r="AG49" s="376"/>
      <c r="AH49" s="376"/>
      <c r="AI49" s="457">
        <f t="shared" si="30"/>
        <v>0</v>
      </c>
      <c r="AJ49" s="461"/>
      <c r="AK49" s="376"/>
      <c r="AL49" s="376"/>
      <c r="AM49" s="457">
        <f t="shared" si="31"/>
        <v>0</v>
      </c>
      <c r="AN49" s="461"/>
      <c r="AO49" s="376"/>
      <c r="AP49" s="376"/>
      <c r="AQ49" s="457">
        <f t="shared" si="32"/>
        <v>0</v>
      </c>
      <c r="AR49" s="461"/>
      <c r="AS49" s="376"/>
      <c r="AT49" s="376"/>
      <c r="AU49" s="457">
        <f t="shared" si="33"/>
        <v>0</v>
      </c>
      <c r="AV49" s="461"/>
      <c r="AW49" s="376"/>
      <c r="AX49" s="376"/>
      <c r="AY49" s="457">
        <f t="shared" si="34"/>
        <v>0</v>
      </c>
      <c r="AZ49" s="341"/>
      <c r="BA49" s="38" t="str">
        <f t="shared" ca="1" si="4"/>
        <v>-</v>
      </c>
      <c r="BB49" s="60"/>
      <c r="BC49" s="18"/>
      <c r="BD49" s="18"/>
      <c r="BE49" s="18"/>
      <c r="BF49" s="18"/>
      <c r="BG49" s="18"/>
      <c r="BH49" s="18"/>
    </row>
    <row r="50" spans="1:60" ht="13.5" x14ac:dyDescent="0.25">
      <c r="A50" s="791"/>
      <c r="B50" s="205"/>
      <c r="C50" s="205" t="str">
        <f>Report!C51</f>
        <v>Total Site Development Costs</v>
      </c>
      <c r="D50" s="366">
        <f t="shared" ref="D50:AY50" ca="1" si="35">SUM(D45:D49)</f>
        <v>0</v>
      </c>
      <c r="E50" s="366">
        <f t="shared" si="35"/>
        <v>0</v>
      </c>
      <c r="F50" s="366">
        <f t="shared" si="35"/>
        <v>0</v>
      </c>
      <c r="G50" s="366">
        <f t="shared" ca="1" si="35"/>
        <v>0</v>
      </c>
      <c r="H50" s="453">
        <f t="shared" ca="1" si="35"/>
        <v>0</v>
      </c>
      <c r="I50" s="453">
        <f t="shared" si="35"/>
        <v>0</v>
      </c>
      <c r="J50" s="453">
        <f t="shared" si="35"/>
        <v>0</v>
      </c>
      <c r="K50" s="453">
        <f t="shared" ca="1" si="35"/>
        <v>0</v>
      </c>
      <c r="L50" s="456">
        <f t="shared" si="35"/>
        <v>0</v>
      </c>
      <c r="M50" s="453">
        <f t="shared" si="35"/>
        <v>0</v>
      </c>
      <c r="N50" s="455">
        <f t="shared" si="35"/>
        <v>0</v>
      </c>
      <c r="O50" s="453">
        <f t="shared" si="35"/>
        <v>0</v>
      </c>
      <c r="P50" s="456">
        <f t="shared" si="35"/>
        <v>0</v>
      </c>
      <c r="Q50" s="453">
        <f t="shared" si="35"/>
        <v>0</v>
      </c>
      <c r="R50" s="455">
        <f t="shared" si="35"/>
        <v>0</v>
      </c>
      <c r="S50" s="453">
        <f t="shared" si="35"/>
        <v>0</v>
      </c>
      <c r="T50" s="456">
        <f t="shared" si="35"/>
        <v>0</v>
      </c>
      <c r="U50" s="453">
        <f t="shared" si="35"/>
        <v>0</v>
      </c>
      <c r="V50" s="455">
        <f t="shared" si="35"/>
        <v>0</v>
      </c>
      <c r="W50" s="453">
        <f t="shared" si="35"/>
        <v>0</v>
      </c>
      <c r="X50" s="456">
        <f t="shared" si="35"/>
        <v>0</v>
      </c>
      <c r="Y50" s="453">
        <f t="shared" si="35"/>
        <v>0</v>
      </c>
      <c r="Z50" s="455">
        <f t="shared" si="35"/>
        <v>0</v>
      </c>
      <c r="AA50" s="453">
        <f t="shared" si="35"/>
        <v>0</v>
      </c>
      <c r="AB50" s="456">
        <f t="shared" si="35"/>
        <v>0</v>
      </c>
      <c r="AC50" s="453">
        <f t="shared" si="35"/>
        <v>0</v>
      </c>
      <c r="AD50" s="455">
        <f t="shared" si="35"/>
        <v>0</v>
      </c>
      <c r="AE50" s="453">
        <f t="shared" si="35"/>
        <v>0</v>
      </c>
      <c r="AF50" s="456">
        <f t="shared" si="35"/>
        <v>0</v>
      </c>
      <c r="AG50" s="453">
        <f t="shared" si="35"/>
        <v>0</v>
      </c>
      <c r="AH50" s="455">
        <f t="shared" si="35"/>
        <v>0</v>
      </c>
      <c r="AI50" s="453">
        <f t="shared" si="35"/>
        <v>0</v>
      </c>
      <c r="AJ50" s="456">
        <f t="shared" si="35"/>
        <v>0</v>
      </c>
      <c r="AK50" s="453">
        <f t="shared" si="35"/>
        <v>0</v>
      </c>
      <c r="AL50" s="455">
        <f t="shared" si="35"/>
        <v>0</v>
      </c>
      <c r="AM50" s="453">
        <f t="shared" si="35"/>
        <v>0</v>
      </c>
      <c r="AN50" s="456">
        <f t="shared" si="35"/>
        <v>0</v>
      </c>
      <c r="AO50" s="453">
        <f t="shared" si="35"/>
        <v>0</v>
      </c>
      <c r="AP50" s="455">
        <f t="shared" si="35"/>
        <v>0</v>
      </c>
      <c r="AQ50" s="453">
        <f t="shared" si="35"/>
        <v>0</v>
      </c>
      <c r="AR50" s="456">
        <f t="shared" si="35"/>
        <v>0</v>
      </c>
      <c r="AS50" s="453">
        <f t="shared" si="35"/>
        <v>0</v>
      </c>
      <c r="AT50" s="455">
        <f t="shared" si="35"/>
        <v>0</v>
      </c>
      <c r="AU50" s="453">
        <f t="shared" si="35"/>
        <v>0</v>
      </c>
      <c r="AV50" s="453">
        <f t="shared" si="35"/>
        <v>0</v>
      </c>
      <c r="AW50" s="453">
        <f t="shared" si="35"/>
        <v>0</v>
      </c>
      <c r="AX50" s="453">
        <f t="shared" si="35"/>
        <v>0</v>
      </c>
      <c r="AY50" s="453">
        <f t="shared" si="35"/>
        <v>0</v>
      </c>
      <c r="AZ50" s="341"/>
      <c r="BA50" s="62" t="s">
        <v>378</v>
      </c>
      <c r="BB50" s="56"/>
      <c r="BC50" s="18"/>
      <c r="BD50" s="18"/>
      <c r="BE50" s="18"/>
      <c r="BF50" s="18"/>
      <c r="BG50" s="18"/>
      <c r="BH50" s="18"/>
    </row>
    <row r="51" spans="1:60" ht="13.5" x14ac:dyDescent="0.25">
      <c r="A51" s="357"/>
      <c r="B51" s="194"/>
      <c r="C51" s="195"/>
      <c r="D51" s="195"/>
      <c r="E51" s="195"/>
      <c r="F51" s="195"/>
      <c r="G51" s="359"/>
      <c r="H51" s="350"/>
      <c r="I51" s="350"/>
      <c r="J51" s="350"/>
      <c r="K51" s="459"/>
      <c r="L51" s="350"/>
      <c r="M51" s="350"/>
      <c r="N51" s="350"/>
      <c r="O51" s="459"/>
      <c r="P51" s="350"/>
      <c r="Q51" s="350"/>
      <c r="R51" s="350"/>
      <c r="S51" s="459"/>
      <c r="T51" s="350"/>
      <c r="U51" s="350"/>
      <c r="V51" s="350"/>
      <c r="W51" s="459"/>
      <c r="X51" s="350"/>
      <c r="Y51" s="350"/>
      <c r="Z51" s="350"/>
      <c r="AA51" s="459"/>
      <c r="AB51" s="350"/>
      <c r="AC51" s="350"/>
      <c r="AD51" s="350"/>
      <c r="AE51" s="459"/>
      <c r="AF51" s="350"/>
      <c r="AG51" s="350"/>
      <c r="AH51" s="350"/>
      <c r="AI51" s="459"/>
      <c r="AJ51" s="350"/>
      <c r="AK51" s="350"/>
      <c r="AL51" s="350"/>
      <c r="AM51" s="459"/>
      <c r="AN51" s="350"/>
      <c r="AO51" s="350"/>
      <c r="AP51" s="350"/>
      <c r="AQ51" s="459"/>
      <c r="AR51" s="350"/>
      <c r="AS51" s="350"/>
      <c r="AT51" s="350"/>
      <c r="AU51" s="459"/>
      <c r="AV51" s="350"/>
      <c r="AW51" s="350"/>
      <c r="AX51" s="350"/>
      <c r="AY51" s="374"/>
      <c r="AZ51" s="341"/>
      <c r="BA51" s="62" t="s">
        <v>378</v>
      </c>
      <c r="BB51" s="60"/>
      <c r="BC51" s="18"/>
      <c r="BD51" s="18"/>
      <c r="BE51" s="18"/>
      <c r="BF51" s="18"/>
      <c r="BG51" s="18"/>
      <c r="BH51" s="18"/>
    </row>
    <row r="52" spans="1:60" ht="15" x14ac:dyDescent="0.25">
      <c r="A52" s="306">
        <f>Report!A53</f>
        <v>400</v>
      </c>
      <c r="B52" s="303" t="str">
        <f>Report!B53</f>
        <v>Related Soft Costs</v>
      </c>
      <c r="C52" s="107"/>
      <c r="D52" s="107"/>
      <c r="E52" s="107"/>
      <c r="F52" s="107"/>
      <c r="G52" s="360"/>
      <c r="H52" s="351"/>
      <c r="I52" s="351"/>
      <c r="J52" s="351"/>
      <c r="K52" s="460"/>
      <c r="L52" s="351"/>
      <c r="M52" s="351"/>
      <c r="N52" s="351"/>
      <c r="O52" s="460"/>
      <c r="P52" s="351"/>
      <c r="Q52" s="351"/>
      <c r="R52" s="351"/>
      <c r="S52" s="460"/>
      <c r="T52" s="351"/>
      <c r="U52" s="351"/>
      <c r="V52" s="351"/>
      <c r="W52" s="460"/>
      <c r="X52" s="351"/>
      <c r="Y52" s="351"/>
      <c r="Z52" s="351"/>
      <c r="AA52" s="460"/>
      <c r="AB52" s="351"/>
      <c r="AC52" s="351"/>
      <c r="AD52" s="351"/>
      <c r="AE52" s="460"/>
      <c r="AF52" s="351"/>
      <c r="AG52" s="351"/>
      <c r="AH52" s="351"/>
      <c r="AI52" s="460"/>
      <c r="AJ52" s="351"/>
      <c r="AK52" s="351"/>
      <c r="AL52" s="351"/>
      <c r="AM52" s="460"/>
      <c r="AN52" s="351"/>
      <c r="AO52" s="351"/>
      <c r="AP52" s="351"/>
      <c r="AQ52" s="460"/>
      <c r="AR52" s="351"/>
      <c r="AS52" s="351"/>
      <c r="AT52" s="351"/>
      <c r="AU52" s="460"/>
      <c r="AV52" s="351"/>
      <c r="AW52" s="351"/>
      <c r="AX52" s="351"/>
      <c r="AY52" s="374"/>
      <c r="AZ52" s="341"/>
      <c r="BA52" s="62" t="s">
        <v>378</v>
      </c>
      <c r="BB52" s="60"/>
      <c r="BC52" s="18"/>
      <c r="BD52" s="18"/>
      <c r="BE52" s="18"/>
      <c r="BF52" s="18"/>
      <c r="BG52" s="18"/>
      <c r="BH52" s="18"/>
    </row>
    <row r="53" spans="1:60" ht="13.5" x14ac:dyDescent="0.25">
      <c r="A53" s="307"/>
      <c r="B53" s="114">
        <f>+Report!B54</f>
        <v>401</v>
      </c>
      <c r="C53" s="101" t="str">
        <f>+Report!C54</f>
        <v>Insurance</v>
      </c>
      <c r="D53" s="363">
        <f t="shared" ref="D53:G56" ca="1" si="36">IF($AY$111&lt;&gt;0,AV53,IF($AU$111&lt;&gt;0,AR53,IF($AQ$111&lt;&gt;0,AN53,IF($AM$111&lt;&gt;0,AJ53,IF($AI$111&lt;&gt;0,AF53,IF($AE$111&lt;&gt;0,AB53,IF($AA$111&lt;&gt;0,X53,IF($W$111&lt;&gt;0,T53,IF($S$111&lt;&gt;0,P53,IF($O$111&lt;&gt;0,L53,H53))))))))))</f>
        <v>0</v>
      </c>
      <c r="E53" s="363">
        <f t="shared" si="36"/>
        <v>0</v>
      </c>
      <c r="F53" s="363">
        <f t="shared" si="36"/>
        <v>0</v>
      </c>
      <c r="G53" s="363">
        <f t="shared" ca="1" si="36"/>
        <v>0</v>
      </c>
      <c r="H53" s="461">
        <f ca="1">+'Initial Estimate'!H56</f>
        <v>0</v>
      </c>
      <c r="I53" s="376"/>
      <c r="J53" s="376"/>
      <c r="K53" s="457">
        <f t="shared" ref="K53:K56" ca="1" si="37">SUBTOTAL(9,H53:J53)</f>
        <v>0</v>
      </c>
      <c r="L53" s="461"/>
      <c r="M53" s="376"/>
      <c r="N53" s="376"/>
      <c r="O53" s="457">
        <f t="shared" ref="O53:O56" si="38">SUBTOTAL(9,L53:N53)</f>
        <v>0</v>
      </c>
      <c r="P53" s="461"/>
      <c r="Q53" s="376"/>
      <c r="R53" s="376"/>
      <c r="S53" s="457">
        <f t="shared" ref="S53:S56" si="39">SUBTOTAL(9,P53:R53)</f>
        <v>0</v>
      </c>
      <c r="T53" s="461"/>
      <c r="U53" s="376"/>
      <c r="V53" s="376"/>
      <c r="W53" s="457">
        <f t="shared" ref="W53:W56" si="40">SUBTOTAL(9,T53:V53)</f>
        <v>0</v>
      </c>
      <c r="X53" s="461"/>
      <c r="Y53" s="376"/>
      <c r="Z53" s="376"/>
      <c r="AA53" s="457">
        <f t="shared" ref="AA53:AA56" si="41">SUBTOTAL(9,X53:Z53)</f>
        <v>0</v>
      </c>
      <c r="AB53" s="461"/>
      <c r="AC53" s="376"/>
      <c r="AD53" s="376"/>
      <c r="AE53" s="457">
        <f t="shared" ref="AE53:AE56" si="42">SUBTOTAL(9,AB53:AD53)</f>
        <v>0</v>
      </c>
      <c r="AF53" s="461"/>
      <c r="AG53" s="376"/>
      <c r="AH53" s="376"/>
      <c r="AI53" s="457">
        <f t="shared" ref="AI53:AI56" si="43">SUBTOTAL(9,AF53:AH53)</f>
        <v>0</v>
      </c>
      <c r="AJ53" s="461"/>
      <c r="AK53" s="376"/>
      <c r="AL53" s="376"/>
      <c r="AM53" s="457">
        <f t="shared" ref="AM53:AM56" si="44">SUBTOTAL(9,AJ53:AL53)</f>
        <v>0</v>
      </c>
      <c r="AN53" s="461"/>
      <c r="AO53" s="376"/>
      <c r="AP53" s="376"/>
      <c r="AQ53" s="457">
        <f t="shared" ref="AQ53:AQ56" si="45">SUBTOTAL(9,AN53:AP53)</f>
        <v>0</v>
      </c>
      <c r="AR53" s="461"/>
      <c r="AS53" s="376"/>
      <c r="AT53" s="376"/>
      <c r="AU53" s="457">
        <f t="shared" ref="AU53:AU56" si="46">SUBTOTAL(9,AR53:AT53)</f>
        <v>0</v>
      </c>
      <c r="AV53" s="461"/>
      <c r="AW53" s="376"/>
      <c r="AX53" s="376"/>
      <c r="AY53" s="457">
        <f t="shared" ref="AY53:AY56" si="47">SUBTOTAL(9,AV53:AX53)</f>
        <v>0</v>
      </c>
      <c r="AZ53" s="341"/>
      <c r="BA53" s="38" t="str">
        <f t="shared" ca="1" si="4"/>
        <v>-</v>
      </c>
      <c r="BB53" s="60"/>
      <c r="BC53" s="18"/>
      <c r="BD53" s="18"/>
      <c r="BE53" s="18"/>
      <c r="BF53" s="18"/>
      <c r="BG53" s="18"/>
      <c r="BH53" s="18"/>
    </row>
    <row r="54" spans="1:60" ht="13.5" x14ac:dyDescent="0.25">
      <c r="A54" s="307"/>
      <c r="B54" s="114">
        <f>+Report!B55</f>
        <v>402</v>
      </c>
      <c r="C54" s="101" t="str">
        <f>+Report!C55</f>
        <v>Moving</v>
      </c>
      <c r="D54" s="363">
        <f t="shared" ca="1" si="36"/>
        <v>0</v>
      </c>
      <c r="E54" s="363">
        <f t="shared" si="36"/>
        <v>0</v>
      </c>
      <c r="F54" s="363">
        <f t="shared" si="36"/>
        <v>0</v>
      </c>
      <c r="G54" s="363">
        <f t="shared" ca="1" si="36"/>
        <v>0</v>
      </c>
      <c r="H54" s="461">
        <f ca="1">+'Initial Estimate'!H57</f>
        <v>0</v>
      </c>
      <c r="I54" s="376"/>
      <c r="J54" s="376"/>
      <c r="K54" s="457">
        <f t="shared" ca="1" si="37"/>
        <v>0</v>
      </c>
      <c r="L54" s="461"/>
      <c r="M54" s="376"/>
      <c r="N54" s="376"/>
      <c r="O54" s="457">
        <f t="shared" si="38"/>
        <v>0</v>
      </c>
      <c r="P54" s="461"/>
      <c r="Q54" s="376"/>
      <c r="R54" s="376"/>
      <c r="S54" s="457">
        <f t="shared" si="39"/>
        <v>0</v>
      </c>
      <c r="T54" s="461"/>
      <c r="U54" s="376"/>
      <c r="V54" s="376"/>
      <c r="W54" s="457">
        <f t="shared" si="40"/>
        <v>0</v>
      </c>
      <c r="X54" s="461"/>
      <c r="Y54" s="376"/>
      <c r="Z54" s="376"/>
      <c r="AA54" s="457">
        <f t="shared" si="41"/>
        <v>0</v>
      </c>
      <c r="AB54" s="461"/>
      <c r="AC54" s="376"/>
      <c r="AD54" s="376"/>
      <c r="AE54" s="457">
        <f t="shared" si="42"/>
        <v>0</v>
      </c>
      <c r="AF54" s="461"/>
      <c r="AG54" s="376"/>
      <c r="AH54" s="376"/>
      <c r="AI54" s="457">
        <f t="shared" si="43"/>
        <v>0</v>
      </c>
      <c r="AJ54" s="461"/>
      <c r="AK54" s="376"/>
      <c r="AL54" s="376"/>
      <c r="AM54" s="457">
        <f t="shared" si="44"/>
        <v>0</v>
      </c>
      <c r="AN54" s="461"/>
      <c r="AO54" s="376"/>
      <c r="AP54" s="376"/>
      <c r="AQ54" s="457">
        <f t="shared" si="45"/>
        <v>0</v>
      </c>
      <c r="AR54" s="461"/>
      <c r="AS54" s="376"/>
      <c r="AT54" s="376"/>
      <c r="AU54" s="457">
        <f t="shared" si="46"/>
        <v>0</v>
      </c>
      <c r="AV54" s="461"/>
      <c r="AW54" s="376"/>
      <c r="AX54" s="376"/>
      <c r="AY54" s="457">
        <f t="shared" si="47"/>
        <v>0</v>
      </c>
      <c r="AZ54" s="341"/>
      <c r="BA54" s="38" t="str">
        <f t="shared" ca="1" si="4"/>
        <v>-</v>
      </c>
      <c r="BB54" s="60"/>
      <c r="BC54" s="18"/>
      <c r="BD54" s="18"/>
      <c r="BE54" s="18"/>
      <c r="BF54" s="18"/>
      <c r="BG54" s="18"/>
      <c r="BH54" s="18"/>
    </row>
    <row r="55" spans="1:60" ht="13.5" x14ac:dyDescent="0.25">
      <c r="A55" s="307"/>
      <c r="B55" s="114">
        <f>+Report!B56</f>
        <v>403</v>
      </c>
      <c r="C55" s="101" t="str">
        <f>+Report!C56</f>
        <v>Storage (Special Requests, $15.00/sq...)</v>
      </c>
      <c r="D55" s="363">
        <f t="shared" ca="1" si="36"/>
        <v>0</v>
      </c>
      <c r="E55" s="363">
        <f t="shared" si="36"/>
        <v>0</v>
      </c>
      <c r="F55" s="363">
        <f t="shared" si="36"/>
        <v>0</v>
      </c>
      <c r="G55" s="363">
        <f t="shared" ca="1" si="36"/>
        <v>0</v>
      </c>
      <c r="H55" s="461">
        <f ca="1">+'Initial Estimate'!H58</f>
        <v>0</v>
      </c>
      <c r="I55" s="376"/>
      <c r="J55" s="376"/>
      <c r="K55" s="457">
        <f t="shared" ca="1" si="37"/>
        <v>0</v>
      </c>
      <c r="L55" s="461"/>
      <c r="M55" s="376"/>
      <c r="N55" s="376"/>
      <c r="O55" s="457">
        <f t="shared" si="38"/>
        <v>0</v>
      </c>
      <c r="P55" s="461"/>
      <c r="Q55" s="376"/>
      <c r="R55" s="376"/>
      <c r="S55" s="457">
        <f t="shared" si="39"/>
        <v>0</v>
      </c>
      <c r="T55" s="461"/>
      <c r="U55" s="376"/>
      <c r="V55" s="376"/>
      <c r="W55" s="457">
        <f t="shared" si="40"/>
        <v>0</v>
      </c>
      <c r="X55" s="461"/>
      <c r="Y55" s="376"/>
      <c r="Z55" s="376"/>
      <c r="AA55" s="457">
        <f t="shared" si="41"/>
        <v>0</v>
      </c>
      <c r="AB55" s="461"/>
      <c r="AC55" s="376"/>
      <c r="AD55" s="376"/>
      <c r="AE55" s="457">
        <f t="shared" si="42"/>
        <v>0</v>
      </c>
      <c r="AF55" s="461"/>
      <c r="AG55" s="376"/>
      <c r="AH55" s="376"/>
      <c r="AI55" s="457">
        <f t="shared" si="43"/>
        <v>0</v>
      </c>
      <c r="AJ55" s="461"/>
      <c r="AK55" s="376"/>
      <c r="AL55" s="376"/>
      <c r="AM55" s="457">
        <f t="shared" si="44"/>
        <v>0</v>
      </c>
      <c r="AN55" s="461"/>
      <c r="AO55" s="376"/>
      <c r="AP55" s="376"/>
      <c r="AQ55" s="457">
        <f t="shared" si="45"/>
        <v>0</v>
      </c>
      <c r="AR55" s="461"/>
      <c r="AS55" s="376"/>
      <c r="AT55" s="376"/>
      <c r="AU55" s="457">
        <f t="shared" si="46"/>
        <v>0</v>
      </c>
      <c r="AV55" s="461"/>
      <c r="AW55" s="376"/>
      <c r="AX55" s="376"/>
      <c r="AY55" s="457">
        <f t="shared" si="47"/>
        <v>0</v>
      </c>
      <c r="AZ55" s="341"/>
      <c r="BA55" s="38" t="str">
        <f t="shared" ca="1" si="4"/>
        <v>-</v>
      </c>
      <c r="BB55" s="60"/>
      <c r="BC55" s="18"/>
      <c r="BD55" s="18"/>
      <c r="BE55" s="18"/>
      <c r="BF55" s="18"/>
      <c r="BG55" s="18"/>
      <c r="BH55" s="18"/>
    </row>
    <row r="56" spans="1:60" ht="13.5" x14ac:dyDescent="0.25">
      <c r="A56" s="307"/>
      <c r="B56" s="114">
        <f>+Report!B57</f>
        <v>404</v>
      </c>
      <c r="C56" s="101" t="str">
        <f>+Report!C57</f>
        <v>Miscellaneous Expenses (i.e.. Travel Expenses, Additional Printing)</v>
      </c>
      <c r="D56" s="363">
        <f t="shared" ca="1" si="36"/>
        <v>0</v>
      </c>
      <c r="E56" s="363">
        <f t="shared" si="36"/>
        <v>0</v>
      </c>
      <c r="F56" s="363">
        <f t="shared" si="36"/>
        <v>0</v>
      </c>
      <c r="G56" s="363">
        <f t="shared" ca="1" si="36"/>
        <v>0</v>
      </c>
      <c r="H56" s="461">
        <f ca="1">+'Initial Estimate'!H59</f>
        <v>0</v>
      </c>
      <c r="I56" s="376"/>
      <c r="J56" s="376"/>
      <c r="K56" s="457">
        <f t="shared" ca="1" si="37"/>
        <v>0</v>
      </c>
      <c r="L56" s="461"/>
      <c r="M56" s="376"/>
      <c r="N56" s="376"/>
      <c r="O56" s="457">
        <f t="shared" si="38"/>
        <v>0</v>
      </c>
      <c r="P56" s="461"/>
      <c r="Q56" s="376"/>
      <c r="R56" s="376"/>
      <c r="S56" s="457">
        <f t="shared" si="39"/>
        <v>0</v>
      </c>
      <c r="T56" s="461"/>
      <c r="U56" s="376"/>
      <c r="V56" s="376"/>
      <c r="W56" s="457">
        <f t="shared" si="40"/>
        <v>0</v>
      </c>
      <c r="X56" s="461"/>
      <c r="Y56" s="376"/>
      <c r="Z56" s="376"/>
      <c r="AA56" s="457">
        <f t="shared" si="41"/>
        <v>0</v>
      </c>
      <c r="AB56" s="461"/>
      <c r="AC56" s="376"/>
      <c r="AD56" s="376"/>
      <c r="AE56" s="457">
        <f t="shared" si="42"/>
        <v>0</v>
      </c>
      <c r="AF56" s="461"/>
      <c r="AG56" s="376"/>
      <c r="AH56" s="376"/>
      <c r="AI56" s="457">
        <f t="shared" si="43"/>
        <v>0</v>
      </c>
      <c r="AJ56" s="461"/>
      <c r="AK56" s="376"/>
      <c r="AL56" s="376"/>
      <c r="AM56" s="457">
        <f t="shared" si="44"/>
        <v>0</v>
      </c>
      <c r="AN56" s="461"/>
      <c r="AO56" s="376"/>
      <c r="AP56" s="376"/>
      <c r="AQ56" s="457">
        <f t="shared" si="45"/>
        <v>0</v>
      </c>
      <c r="AR56" s="461"/>
      <c r="AS56" s="376"/>
      <c r="AT56" s="376"/>
      <c r="AU56" s="457">
        <f t="shared" si="46"/>
        <v>0</v>
      </c>
      <c r="AV56" s="461"/>
      <c r="AW56" s="376"/>
      <c r="AX56" s="376"/>
      <c r="AY56" s="457">
        <f t="shared" si="47"/>
        <v>0</v>
      </c>
      <c r="AZ56" s="341"/>
      <c r="BA56" s="38" t="str">
        <f t="shared" ca="1" si="4"/>
        <v>-</v>
      </c>
      <c r="BB56" s="60"/>
      <c r="BC56" s="18"/>
      <c r="BD56" s="18"/>
      <c r="BE56" s="18"/>
      <c r="BF56" s="18"/>
      <c r="BG56" s="18"/>
      <c r="BH56" s="18"/>
    </row>
    <row r="57" spans="1:60" ht="13.5" x14ac:dyDescent="0.25">
      <c r="A57" s="791"/>
      <c r="B57" s="205"/>
      <c r="C57" s="205" t="str">
        <f>+Report!C58</f>
        <v>Total Related Soft Costs</v>
      </c>
      <c r="D57" s="366">
        <f t="shared" ref="D57:AY57" ca="1" si="48">SUM(D54:D56)</f>
        <v>0</v>
      </c>
      <c r="E57" s="366">
        <f t="shared" si="48"/>
        <v>0</v>
      </c>
      <c r="F57" s="366">
        <f t="shared" si="48"/>
        <v>0</v>
      </c>
      <c r="G57" s="366">
        <f t="shared" ca="1" si="48"/>
        <v>0</v>
      </c>
      <c r="H57" s="453">
        <f t="shared" ca="1" si="48"/>
        <v>0</v>
      </c>
      <c r="I57" s="453">
        <f t="shared" si="48"/>
        <v>0</v>
      </c>
      <c r="J57" s="453">
        <f t="shared" si="48"/>
        <v>0</v>
      </c>
      <c r="K57" s="453">
        <f t="shared" ca="1" si="48"/>
        <v>0</v>
      </c>
      <c r="L57" s="456">
        <f t="shared" si="48"/>
        <v>0</v>
      </c>
      <c r="M57" s="453">
        <f t="shared" si="48"/>
        <v>0</v>
      </c>
      <c r="N57" s="455">
        <f t="shared" si="48"/>
        <v>0</v>
      </c>
      <c r="O57" s="453">
        <f t="shared" si="48"/>
        <v>0</v>
      </c>
      <c r="P57" s="456">
        <f t="shared" si="48"/>
        <v>0</v>
      </c>
      <c r="Q57" s="453">
        <f t="shared" si="48"/>
        <v>0</v>
      </c>
      <c r="R57" s="455">
        <f t="shared" si="48"/>
        <v>0</v>
      </c>
      <c r="S57" s="453">
        <f t="shared" si="48"/>
        <v>0</v>
      </c>
      <c r="T57" s="456">
        <f t="shared" si="48"/>
        <v>0</v>
      </c>
      <c r="U57" s="453">
        <f t="shared" si="48"/>
        <v>0</v>
      </c>
      <c r="V57" s="455">
        <f t="shared" si="48"/>
        <v>0</v>
      </c>
      <c r="W57" s="453">
        <f t="shared" si="48"/>
        <v>0</v>
      </c>
      <c r="X57" s="456">
        <f t="shared" si="48"/>
        <v>0</v>
      </c>
      <c r="Y57" s="453">
        <f t="shared" si="48"/>
        <v>0</v>
      </c>
      <c r="Z57" s="455">
        <f t="shared" si="48"/>
        <v>0</v>
      </c>
      <c r="AA57" s="453">
        <f t="shared" si="48"/>
        <v>0</v>
      </c>
      <c r="AB57" s="456">
        <f t="shared" si="48"/>
        <v>0</v>
      </c>
      <c r="AC57" s="453">
        <f t="shared" si="48"/>
        <v>0</v>
      </c>
      <c r="AD57" s="455">
        <f t="shared" si="48"/>
        <v>0</v>
      </c>
      <c r="AE57" s="453">
        <f t="shared" si="48"/>
        <v>0</v>
      </c>
      <c r="AF57" s="456">
        <f t="shared" si="48"/>
        <v>0</v>
      </c>
      <c r="AG57" s="453">
        <f t="shared" si="48"/>
        <v>0</v>
      </c>
      <c r="AH57" s="455">
        <f t="shared" si="48"/>
        <v>0</v>
      </c>
      <c r="AI57" s="453">
        <f t="shared" si="48"/>
        <v>0</v>
      </c>
      <c r="AJ57" s="456">
        <f t="shared" si="48"/>
        <v>0</v>
      </c>
      <c r="AK57" s="453">
        <f t="shared" si="48"/>
        <v>0</v>
      </c>
      <c r="AL57" s="455">
        <f t="shared" si="48"/>
        <v>0</v>
      </c>
      <c r="AM57" s="453">
        <f t="shared" si="48"/>
        <v>0</v>
      </c>
      <c r="AN57" s="456">
        <f t="shared" si="48"/>
        <v>0</v>
      </c>
      <c r="AO57" s="453">
        <f t="shared" si="48"/>
        <v>0</v>
      </c>
      <c r="AP57" s="455">
        <f t="shared" si="48"/>
        <v>0</v>
      </c>
      <c r="AQ57" s="453">
        <f t="shared" si="48"/>
        <v>0</v>
      </c>
      <c r="AR57" s="456">
        <f t="shared" si="48"/>
        <v>0</v>
      </c>
      <c r="AS57" s="453">
        <f t="shared" si="48"/>
        <v>0</v>
      </c>
      <c r="AT57" s="455">
        <f t="shared" si="48"/>
        <v>0</v>
      </c>
      <c r="AU57" s="453">
        <f t="shared" si="48"/>
        <v>0</v>
      </c>
      <c r="AV57" s="453">
        <f t="shared" si="48"/>
        <v>0</v>
      </c>
      <c r="AW57" s="453">
        <f t="shared" si="48"/>
        <v>0</v>
      </c>
      <c r="AX57" s="453">
        <f t="shared" si="48"/>
        <v>0</v>
      </c>
      <c r="AY57" s="453">
        <f t="shared" si="48"/>
        <v>0</v>
      </c>
      <c r="AZ57" s="341"/>
      <c r="BA57" s="62" t="s">
        <v>378</v>
      </c>
      <c r="BB57" s="56"/>
      <c r="BC57" s="18"/>
      <c r="BD57" s="18"/>
      <c r="BE57" s="18"/>
      <c r="BF57" s="18"/>
      <c r="BG57" s="18"/>
      <c r="BH57" s="18"/>
    </row>
    <row r="58" spans="1:60" ht="15.75" x14ac:dyDescent="0.25">
      <c r="A58" s="792"/>
      <c r="B58" s="305"/>
      <c r="C58" s="305" t="str">
        <f>+Report!C59</f>
        <v>Total B - Soft Costs</v>
      </c>
      <c r="D58" s="364">
        <f t="shared" ref="D58:AY58" ca="1" si="49">+D57+D50</f>
        <v>0</v>
      </c>
      <c r="E58" s="364">
        <f t="shared" si="49"/>
        <v>0</v>
      </c>
      <c r="F58" s="364">
        <f t="shared" si="49"/>
        <v>0</v>
      </c>
      <c r="G58" s="364">
        <f t="shared" ca="1" si="49"/>
        <v>0</v>
      </c>
      <c r="H58" s="365">
        <f t="shared" ca="1" si="49"/>
        <v>0</v>
      </c>
      <c r="I58" s="365">
        <f t="shared" si="49"/>
        <v>0</v>
      </c>
      <c r="J58" s="365">
        <f t="shared" si="49"/>
        <v>0</v>
      </c>
      <c r="K58" s="368">
        <f t="shared" ca="1" si="49"/>
        <v>0</v>
      </c>
      <c r="L58" s="365">
        <f t="shared" si="49"/>
        <v>0</v>
      </c>
      <c r="M58" s="365">
        <f t="shared" si="49"/>
        <v>0</v>
      </c>
      <c r="N58" s="365">
        <f t="shared" si="49"/>
        <v>0</v>
      </c>
      <c r="O58" s="368">
        <f t="shared" si="49"/>
        <v>0</v>
      </c>
      <c r="P58" s="365">
        <f t="shared" si="49"/>
        <v>0</v>
      </c>
      <c r="Q58" s="365">
        <f t="shared" si="49"/>
        <v>0</v>
      </c>
      <c r="R58" s="365">
        <f t="shared" si="49"/>
        <v>0</v>
      </c>
      <c r="S58" s="368">
        <f t="shared" si="49"/>
        <v>0</v>
      </c>
      <c r="T58" s="365">
        <f t="shared" si="49"/>
        <v>0</v>
      </c>
      <c r="U58" s="365">
        <f t="shared" si="49"/>
        <v>0</v>
      </c>
      <c r="V58" s="365">
        <f t="shared" si="49"/>
        <v>0</v>
      </c>
      <c r="W58" s="368">
        <f t="shared" si="49"/>
        <v>0</v>
      </c>
      <c r="X58" s="365">
        <f t="shared" si="49"/>
        <v>0</v>
      </c>
      <c r="Y58" s="365">
        <f t="shared" si="49"/>
        <v>0</v>
      </c>
      <c r="Z58" s="365">
        <f t="shared" si="49"/>
        <v>0</v>
      </c>
      <c r="AA58" s="368">
        <f t="shared" si="49"/>
        <v>0</v>
      </c>
      <c r="AB58" s="365">
        <f t="shared" si="49"/>
        <v>0</v>
      </c>
      <c r="AC58" s="365">
        <f t="shared" si="49"/>
        <v>0</v>
      </c>
      <c r="AD58" s="365">
        <f t="shared" si="49"/>
        <v>0</v>
      </c>
      <c r="AE58" s="368">
        <f t="shared" si="49"/>
        <v>0</v>
      </c>
      <c r="AF58" s="365">
        <f t="shared" si="49"/>
        <v>0</v>
      </c>
      <c r="AG58" s="365">
        <f t="shared" si="49"/>
        <v>0</v>
      </c>
      <c r="AH58" s="365">
        <f t="shared" si="49"/>
        <v>0</v>
      </c>
      <c r="AI58" s="368">
        <f t="shared" si="49"/>
        <v>0</v>
      </c>
      <c r="AJ58" s="365">
        <f t="shared" si="49"/>
        <v>0</v>
      </c>
      <c r="AK58" s="365">
        <f t="shared" si="49"/>
        <v>0</v>
      </c>
      <c r="AL58" s="365">
        <f t="shared" si="49"/>
        <v>0</v>
      </c>
      <c r="AM58" s="368">
        <f t="shared" si="49"/>
        <v>0</v>
      </c>
      <c r="AN58" s="365">
        <f t="shared" si="49"/>
        <v>0</v>
      </c>
      <c r="AO58" s="365">
        <f t="shared" si="49"/>
        <v>0</v>
      </c>
      <c r="AP58" s="365">
        <f t="shared" si="49"/>
        <v>0</v>
      </c>
      <c r="AQ58" s="368">
        <f t="shared" si="49"/>
        <v>0</v>
      </c>
      <c r="AR58" s="365">
        <f t="shared" si="49"/>
        <v>0</v>
      </c>
      <c r="AS58" s="365">
        <f t="shared" si="49"/>
        <v>0</v>
      </c>
      <c r="AT58" s="365">
        <f t="shared" si="49"/>
        <v>0</v>
      </c>
      <c r="AU58" s="368">
        <f t="shared" si="49"/>
        <v>0</v>
      </c>
      <c r="AV58" s="365">
        <f t="shared" si="49"/>
        <v>0</v>
      </c>
      <c r="AW58" s="365">
        <f t="shared" si="49"/>
        <v>0</v>
      </c>
      <c r="AX58" s="365">
        <f t="shared" si="49"/>
        <v>0</v>
      </c>
      <c r="AY58" s="464">
        <f t="shared" si="49"/>
        <v>0</v>
      </c>
      <c r="AZ58" s="341"/>
      <c r="BA58" s="62" t="s">
        <v>378</v>
      </c>
      <c r="BB58" s="60"/>
      <c r="BC58" s="18"/>
      <c r="BD58" s="18"/>
      <c r="BE58" s="18"/>
      <c r="BF58" s="18"/>
      <c r="BG58" s="18"/>
      <c r="BH58" s="18"/>
    </row>
    <row r="59" spans="1:60" x14ac:dyDescent="0.25">
      <c r="A59" s="309"/>
      <c r="B59" s="111"/>
      <c r="C59" s="95"/>
      <c r="D59" s="95"/>
      <c r="E59" s="95"/>
      <c r="F59" s="95"/>
      <c r="G59" s="361"/>
      <c r="H59" s="352"/>
      <c r="I59" s="352"/>
      <c r="J59" s="352"/>
      <c r="K59" s="458"/>
      <c r="L59" s="352"/>
      <c r="M59" s="352"/>
      <c r="N59" s="352"/>
      <c r="O59" s="458"/>
      <c r="P59" s="352"/>
      <c r="Q59" s="352"/>
      <c r="R59" s="352"/>
      <c r="S59" s="458"/>
      <c r="T59" s="352"/>
      <c r="U59" s="352"/>
      <c r="V59" s="352"/>
      <c r="W59" s="458"/>
      <c r="X59" s="352"/>
      <c r="Y59" s="352"/>
      <c r="Z59" s="352"/>
      <c r="AA59" s="458"/>
      <c r="AB59" s="352"/>
      <c r="AC59" s="352"/>
      <c r="AD59" s="352"/>
      <c r="AE59" s="458"/>
      <c r="AF59" s="352"/>
      <c r="AG59" s="352"/>
      <c r="AH59" s="352"/>
      <c r="AI59" s="458"/>
      <c r="AJ59" s="352"/>
      <c r="AK59" s="352"/>
      <c r="AL59" s="352"/>
      <c r="AM59" s="458"/>
      <c r="AN59" s="352"/>
      <c r="AO59" s="352"/>
      <c r="AP59" s="352"/>
      <c r="AQ59" s="458"/>
      <c r="AR59" s="352"/>
      <c r="AS59" s="352"/>
      <c r="AT59" s="352"/>
      <c r="AU59" s="458"/>
      <c r="AV59" s="352"/>
      <c r="AW59" s="352"/>
      <c r="AX59" s="352"/>
      <c r="AY59" s="374"/>
      <c r="AZ59" s="341"/>
      <c r="BA59" s="62" t="s">
        <v>378</v>
      </c>
      <c r="BB59" s="60"/>
      <c r="BC59" s="18"/>
      <c r="BD59" s="18"/>
      <c r="BE59" s="18"/>
      <c r="BF59" s="18"/>
      <c r="BG59" s="18"/>
      <c r="BH59" s="18"/>
    </row>
    <row r="60" spans="1:60" ht="15.75" x14ac:dyDescent="0.25">
      <c r="A60" s="329" t="str">
        <f>+Report!A61</f>
        <v>C</v>
      </c>
      <c r="B60" s="304" t="str">
        <f>+Report!B61</f>
        <v>Hard Costs</v>
      </c>
      <c r="C60" s="110"/>
      <c r="D60" s="110"/>
      <c r="E60" s="110"/>
      <c r="F60" s="110"/>
      <c r="G60" s="359"/>
      <c r="H60" s="350"/>
      <c r="I60" s="350"/>
      <c r="J60" s="350"/>
      <c r="K60" s="459"/>
      <c r="L60" s="350"/>
      <c r="M60" s="350"/>
      <c r="N60" s="350"/>
      <c r="O60" s="459"/>
      <c r="P60" s="350"/>
      <c r="Q60" s="350"/>
      <c r="R60" s="350"/>
      <c r="S60" s="459"/>
      <c r="T60" s="350"/>
      <c r="U60" s="350"/>
      <c r="V60" s="350"/>
      <c r="W60" s="459"/>
      <c r="X60" s="350"/>
      <c r="Y60" s="350"/>
      <c r="Z60" s="350"/>
      <c r="AA60" s="459"/>
      <c r="AB60" s="350"/>
      <c r="AC60" s="350"/>
      <c r="AD60" s="350"/>
      <c r="AE60" s="459"/>
      <c r="AF60" s="350"/>
      <c r="AG60" s="350"/>
      <c r="AH60" s="350"/>
      <c r="AI60" s="459"/>
      <c r="AJ60" s="350"/>
      <c r="AK60" s="350"/>
      <c r="AL60" s="350"/>
      <c r="AM60" s="459"/>
      <c r="AN60" s="350"/>
      <c r="AO60" s="350"/>
      <c r="AP60" s="350"/>
      <c r="AQ60" s="459"/>
      <c r="AR60" s="350"/>
      <c r="AS60" s="350"/>
      <c r="AT60" s="350"/>
      <c r="AU60" s="459"/>
      <c r="AV60" s="350"/>
      <c r="AW60" s="350"/>
      <c r="AX60" s="350"/>
      <c r="AY60" s="374"/>
      <c r="AZ60" s="346"/>
      <c r="BA60" s="62" t="s">
        <v>378</v>
      </c>
      <c r="BB60" s="60"/>
      <c r="BC60" s="18"/>
      <c r="BD60" s="18"/>
      <c r="BE60" s="18"/>
      <c r="BF60" s="18"/>
      <c r="BG60" s="18"/>
      <c r="BH60" s="18"/>
    </row>
    <row r="61" spans="1:60" ht="15" x14ac:dyDescent="0.25">
      <c r="A61" s="306">
        <f>+Report!A62</f>
        <v>500</v>
      </c>
      <c r="B61" s="303" t="str">
        <f>+Report!B62</f>
        <v>Construction / Renovation Costs (General Contract)</v>
      </c>
      <c r="C61" s="107"/>
      <c r="D61" s="107"/>
      <c r="E61" s="107"/>
      <c r="F61" s="107"/>
      <c r="G61" s="360"/>
      <c r="H61" s="351"/>
      <c r="I61" s="351"/>
      <c r="J61" s="351"/>
      <c r="K61" s="460"/>
      <c r="L61" s="351"/>
      <c r="M61" s="351"/>
      <c r="N61" s="351"/>
      <c r="O61" s="460"/>
      <c r="P61" s="351"/>
      <c r="Q61" s="351"/>
      <c r="R61" s="351"/>
      <c r="S61" s="460"/>
      <c r="T61" s="351"/>
      <c r="U61" s="351"/>
      <c r="V61" s="351"/>
      <c r="W61" s="460"/>
      <c r="X61" s="351"/>
      <c r="Y61" s="351"/>
      <c r="Z61" s="351"/>
      <c r="AA61" s="460"/>
      <c r="AB61" s="351"/>
      <c r="AC61" s="351"/>
      <c r="AD61" s="351"/>
      <c r="AE61" s="460"/>
      <c r="AF61" s="351"/>
      <c r="AG61" s="351"/>
      <c r="AH61" s="351"/>
      <c r="AI61" s="460"/>
      <c r="AJ61" s="351"/>
      <c r="AK61" s="351"/>
      <c r="AL61" s="351"/>
      <c r="AM61" s="460"/>
      <c r="AN61" s="351"/>
      <c r="AO61" s="351"/>
      <c r="AP61" s="351"/>
      <c r="AQ61" s="460"/>
      <c r="AR61" s="351"/>
      <c r="AS61" s="351"/>
      <c r="AT61" s="351"/>
      <c r="AU61" s="460"/>
      <c r="AV61" s="351"/>
      <c r="AW61" s="351"/>
      <c r="AX61" s="351"/>
      <c r="AY61" s="374"/>
      <c r="AZ61" s="341"/>
      <c r="BA61" s="62" t="s">
        <v>378</v>
      </c>
      <c r="BB61" s="60"/>
      <c r="BC61" s="18"/>
      <c r="BD61" s="18"/>
      <c r="BE61" s="18"/>
      <c r="BF61" s="18"/>
      <c r="BG61" s="18"/>
      <c r="BH61" s="18"/>
    </row>
    <row r="62" spans="1:60" ht="13.5" x14ac:dyDescent="0.25">
      <c r="A62" s="308"/>
      <c r="B62" s="114">
        <f>+Report!B63</f>
        <v>501</v>
      </c>
      <c r="C62" s="101" t="str">
        <f>+Report!C63</f>
        <v>Architectural</v>
      </c>
      <c r="D62" s="363">
        <f t="shared" ref="D62:G64" ca="1" si="50">IF($AY$111&lt;&gt;0,AV62,IF($AU$111&lt;&gt;0,AR62,IF($AQ$111&lt;&gt;0,AN62,IF($AM$111&lt;&gt;0,AJ62,IF($AI$111&lt;&gt;0,AF62,IF($AE$111&lt;&gt;0,AB62,IF($AA$111&lt;&gt;0,X62,IF($W$111&lt;&gt;0,T62,IF($S$111&lt;&gt;0,P62,IF($O$111&lt;&gt;0,L62,H62))))))))))</f>
        <v>0</v>
      </c>
      <c r="E62" s="363">
        <f t="shared" si="50"/>
        <v>0</v>
      </c>
      <c r="F62" s="363">
        <f t="shared" si="50"/>
        <v>0</v>
      </c>
      <c r="G62" s="363">
        <f t="shared" ca="1" si="50"/>
        <v>0</v>
      </c>
      <c r="H62" s="461">
        <f ca="1">+'Initial Estimate'!H65</f>
        <v>0</v>
      </c>
      <c r="I62" s="376"/>
      <c r="J62" s="376"/>
      <c r="K62" s="457">
        <f ca="1">SUBTOTAL(9,H62:J62)</f>
        <v>0</v>
      </c>
      <c r="L62" s="461"/>
      <c r="M62" s="376"/>
      <c r="N62" s="376"/>
      <c r="O62" s="457">
        <f>SUBTOTAL(9,L62:N62)</f>
        <v>0</v>
      </c>
      <c r="P62" s="461"/>
      <c r="Q62" s="376"/>
      <c r="R62" s="376"/>
      <c r="S62" s="457">
        <f>SUBTOTAL(9,P62:R62)</f>
        <v>0</v>
      </c>
      <c r="T62" s="461"/>
      <c r="U62" s="376"/>
      <c r="V62" s="376"/>
      <c r="W62" s="457">
        <f>SUBTOTAL(9,T62:V62)</f>
        <v>0</v>
      </c>
      <c r="X62" s="461"/>
      <c r="Y62" s="376"/>
      <c r="Z62" s="376"/>
      <c r="AA62" s="457">
        <f>SUBTOTAL(9,X62:Z62)</f>
        <v>0</v>
      </c>
      <c r="AB62" s="461"/>
      <c r="AC62" s="376"/>
      <c r="AD62" s="376"/>
      <c r="AE62" s="457">
        <f>SUBTOTAL(9,AB62:AD62)</f>
        <v>0</v>
      </c>
      <c r="AF62" s="461"/>
      <c r="AG62" s="376"/>
      <c r="AH62" s="376"/>
      <c r="AI62" s="457">
        <f>SUBTOTAL(9,AF62:AH62)</f>
        <v>0</v>
      </c>
      <c r="AJ62" s="461"/>
      <c r="AK62" s="376"/>
      <c r="AL62" s="376"/>
      <c r="AM62" s="457">
        <f>SUBTOTAL(9,AJ62:AL62)</f>
        <v>0</v>
      </c>
      <c r="AN62" s="461"/>
      <c r="AO62" s="376"/>
      <c r="AP62" s="376"/>
      <c r="AQ62" s="457">
        <f>SUBTOTAL(9,AN62:AP62)</f>
        <v>0</v>
      </c>
      <c r="AR62" s="461"/>
      <c r="AS62" s="376"/>
      <c r="AT62" s="376"/>
      <c r="AU62" s="457">
        <f>SUBTOTAL(9,AR62:AT62)</f>
        <v>0</v>
      </c>
      <c r="AV62" s="461"/>
      <c r="AW62" s="376"/>
      <c r="AX62" s="376"/>
      <c r="AY62" s="457">
        <f>SUBTOTAL(9,AV62:AX62)</f>
        <v>0</v>
      </c>
      <c r="AZ62" s="341"/>
      <c r="BA62" s="38" t="str">
        <f t="shared" ca="1" si="4"/>
        <v>-</v>
      </c>
      <c r="BB62" s="60"/>
      <c r="BC62" s="18"/>
      <c r="BD62" s="18"/>
      <c r="BE62" s="18"/>
      <c r="BF62" s="18"/>
      <c r="BG62" s="18"/>
      <c r="BH62" s="18"/>
    </row>
    <row r="63" spans="1:60" ht="13.5" x14ac:dyDescent="0.25">
      <c r="A63" s="308"/>
      <c r="B63" s="114">
        <f>+Report!B64</f>
        <v>502</v>
      </c>
      <c r="C63" s="101" t="str">
        <f>+Report!C64</f>
        <v>Mechanical, Electrical</v>
      </c>
      <c r="D63" s="363">
        <f t="shared" ca="1" si="50"/>
        <v>0</v>
      </c>
      <c r="E63" s="363">
        <f t="shared" si="50"/>
        <v>0</v>
      </c>
      <c r="F63" s="363">
        <f t="shared" si="50"/>
        <v>0</v>
      </c>
      <c r="G63" s="363">
        <f t="shared" ca="1" si="50"/>
        <v>0</v>
      </c>
      <c r="H63" s="461">
        <f ca="1">+'Initial Estimate'!H66</f>
        <v>0</v>
      </c>
      <c r="I63" s="376"/>
      <c r="J63" s="376"/>
      <c r="K63" s="457">
        <f t="shared" ref="K63" ca="1" si="51">SUBTOTAL(9,H63:J63)</f>
        <v>0</v>
      </c>
      <c r="L63" s="461"/>
      <c r="M63" s="376"/>
      <c r="N63" s="376"/>
      <c r="O63" s="457">
        <f>SUBTOTAL(9,L63:N63)</f>
        <v>0</v>
      </c>
      <c r="P63" s="461"/>
      <c r="Q63" s="376"/>
      <c r="R63" s="376"/>
      <c r="S63" s="457">
        <f>SUBTOTAL(9,P63:R63)</f>
        <v>0</v>
      </c>
      <c r="T63" s="461"/>
      <c r="U63" s="376"/>
      <c r="V63" s="376"/>
      <c r="W63" s="457">
        <f>SUBTOTAL(9,T63:V63)</f>
        <v>0</v>
      </c>
      <c r="X63" s="461"/>
      <c r="Y63" s="376"/>
      <c r="Z63" s="376"/>
      <c r="AA63" s="457">
        <f>SUBTOTAL(9,X63:Z63)</f>
        <v>0</v>
      </c>
      <c r="AB63" s="461"/>
      <c r="AC63" s="376"/>
      <c r="AD63" s="376"/>
      <c r="AE63" s="457">
        <f>SUBTOTAL(9,AB63:AD63)</f>
        <v>0</v>
      </c>
      <c r="AF63" s="461"/>
      <c r="AG63" s="376"/>
      <c r="AH63" s="376"/>
      <c r="AI63" s="457">
        <f>SUBTOTAL(9,AF63:AH63)</f>
        <v>0</v>
      </c>
      <c r="AJ63" s="461"/>
      <c r="AK63" s="376"/>
      <c r="AL63" s="376"/>
      <c r="AM63" s="457">
        <f>SUBTOTAL(9,AJ63:AL63)</f>
        <v>0</v>
      </c>
      <c r="AN63" s="461"/>
      <c r="AO63" s="376"/>
      <c r="AP63" s="376"/>
      <c r="AQ63" s="457">
        <f>SUBTOTAL(9,AN63:AP63)</f>
        <v>0</v>
      </c>
      <c r="AR63" s="461"/>
      <c r="AS63" s="376"/>
      <c r="AT63" s="376"/>
      <c r="AU63" s="457">
        <f>SUBTOTAL(9,AR63:AT63)</f>
        <v>0</v>
      </c>
      <c r="AV63" s="461"/>
      <c r="AW63" s="376"/>
      <c r="AX63" s="376"/>
      <c r="AY63" s="457">
        <f>SUBTOTAL(9,AV63:AX63)</f>
        <v>0</v>
      </c>
      <c r="AZ63" s="341"/>
      <c r="BA63" s="38" t="str">
        <f t="shared" ca="1" si="4"/>
        <v>-</v>
      </c>
      <c r="BB63" s="60"/>
      <c r="BC63" s="18"/>
      <c r="BD63" s="18"/>
      <c r="BE63" s="18"/>
      <c r="BF63" s="18"/>
      <c r="BG63" s="18"/>
      <c r="BH63" s="18"/>
    </row>
    <row r="64" spans="1:60" ht="13.5" x14ac:dyDescent="0.25">
      <c r="A64" s="307"/>
      <c r="B64" s="114">
        <f>+Report!B65</f>
        <v>503</v>
      </c>
      <c r="C64" s="101" t="str">
        <f>+Report!C65</f>
        <v>Design Related Costs</v>
      </c>
      <c r="D64" s="363">
        <f t="shared" ca="1" si="50"/>
        <v>0</v>
      </c>
      <c r="E64" s="363">
        <f t="shared" si="50"/>
        <v>0</v>
      </c>
      <c r="F64" s="363">
        <f t="shared" si="50"/>
        <v>0</v>
      </c>
      <c r="G64" s="363">
        <f t="shared" ca="1" si="50"/>
        <v>0</v>
      </c>
      <c r="H64" s="461">
        <f ca="1">+'Initial Estimate'!H67</f>
        <v>0</v>
      </c>
      <c r="I64" s="376"/>
      <c r="J64" s="376"/>
      <c r="K64" s="457">
        <f ca="1">SUBTOTAL(9,H64:J64)</f>
        <v>0</v>
      </c>
      <c r="L64" s="461"/>
      <c r="M64" s="376"/>
      <c r="N64" s="376"/>
      <c r="O64" s="457">
        <f>SUBTOTAL(9,L64:N64)</f>
        <v>0</v>
      </c>
      <c r="P64" s="461"/>
      <c r="Q64" s="376"/>
      <c r="R64" s="376"/>
      <c r="S64" s="457">
        <f>SUBTOTAL(9,P64:R64)</f>
        <v>0</v>
      </c>
      <c r="T64" s="461"/>
      <c r="U64" s="376"/>
      <c r="V64" s="376"/>
      <c r="W64" s="457">
        <f>SUBTOTAL(9,T64:V64)</f>
        <v>0</v>
      </c>
      <c r="X64" s="461"/>
      <c r="Y64" s="376"/>
      <c r="Z64" s="376"/>
      <c r="AA64" s="457">
        <f>SUBTOTAL(9,X64:Z64)</f>
        <v>0</v>
      </c>
      <c r="AB64" s="461"/>
      <c r="AC64" s="376"/>
      <c r="AD64" s="376"/>
      <c r="AE64" s="457">
        <f>SUBTOTAL(9,AB64:AD64)</f>
        <v>0</v>
      </c>
      <c r="AF64" s="461"/>
      <c r="AG64" s="376"/>
      <c r="AH64" s="376"/>
      <c r="AI64" s="457">
        <f>SUBTOTAL(9,AF64:AH64)</f>
        <v>0</v>
      </c>
      <c r="AJ64" s="461"/>
      <c r="AK64" s="376"/>
      <c r="AL64" s="376"/>
      <c r="AM64" s="457">
        <f>SUBTOTAL(9,AJ64:AL64)</f>
        <v>0</v>
      </c>
      <c r="AN64" s="461"/>
      <c r="AO64" s="376"/>
      <c r="AP64" s="376"/>
      <c r="AQ64" s="457">
        <f>SUBTOTAL(9,AN64:AP64)</f>
        <v>0</v>
      </c>
      <c r="AR64" s="461"/>
      <c r="AS64" s="376"/>
      <c r="AT64" s="376"/>
      <c r="AU64" s="457">
        <f>SUBTOTAL(9,AR64:AT64)</f>
        <v>0</v>
      </c>
      <c r="AV64" s="461"/>
      <c r="AW64" s="376"/>
      <c r="AX64" s="376"/>
      <c r="AY64" s="457">
        <f>SUBTOTAL(9,AV64:AX64)</f>
        <v>0</v>
      </c>
      <c r="AZ64" s="341"/>
      <c r="BA64" s="38" t="str">
        <f t="shared" ca="1" si="4"/>
        <v>-</v>
      </c>
      <c r="BB64" s="60"/>
      <c r="BC64" s="18"/>
      <c r="BD64" s="18"/>
      <c r="BE64" s="18"/>
      <c r="BF64" s="18"/>
      <c r="BG64" s="18"/>
      <c r="BH64" s="18"/>
    </row>
    <row r="65" spans="1:60" ht="13.5" x14ac:dyDescent="0.25">
      <c r="A65" s="791"/>
      <c r="B65" s="793"/>
      <c r="C65" s="311" t="str">
        <f>+Report!C66</f>
        <v>Sub Total of Original General Contract</v>
      </c>
      <c r="D65" s="366">
        <f t="shared" ref="D65:AY65" ca="1" si="52">SUM(D62:D64)</f>
        <v>0</v>
      </c>
      <c r="E65" s="366">
        <f t="shared" si="52"/>
        <v>0</v>
      </c>
      <c r="F65" s="366">
        <f t="shared" si="52"/>
        <v>0</v>
      </c>
      <c r="G65" s="366">
        <f t="shared" ca="1" si="52"/>
        <v>0</v>
      </c>
      <c r="H65" s="453">
        <f t="shared" ca="1" si="52"/>
        <v>0</v>
      </c>
      <c r="I65" s="453">
        <f t="shared" si="52"/>
        <v>0</v>
      </c>
      <c r="J65" s="453">
        <f t="shared" si="52"/>
        <v>0</v>
      </c>
      <c r="K65" s="453">
        <f t="shared" ca="1" si="52"/>
        <v>0</v>
      </c>
      <c r="L65" s="456">
        <f t="shared" si="52"/>
        <v>0</v>
      </c>
      <c r="M65" s="453">
        <f t="shared" si="52"/>
        <v>0</v>
      </c>
      <c r="N65" s="455">
        <f t="shared" si="52"/>
        <v>0</v>
      </c>
      <c r="O65" s="453">
        <f t="shared" si="52"/>
        <v>0</v>
      </c>
      <c r="P65" s="456">
        <f t="shared" si="52"/>
        <v>0</v>
      </c>
      <c r="Q65" s="453">
        <f t="shared" si="52"/>
        <v>0</v>
      </c>
      <c r="R65" s="455">
        <f t="shared" si="52"/>
        <v>0</v>
      </c>
      <c r="S65" s="453">
        <f t="shared" si="52"/>
        <v>0</v>
      </c>
      <c r="T65" s="456">
        <f t="shared" si="52"/>
        <v>0</v>
      </c>
      <c r="U65" s="453">
        <f t="shared" si="52"/>
        <v>0</v>
      </c>
      <c r="V65" s="455">
        <f t="shared" si="52"/>
        <v>0</v>
      </c>
      <c r="W65" s="453">
        <f t="shared" si="52"/>
        <v>0</v>
      </c>
      <c r="X65" s="456">
        <f t="shared" si="52"/>
        <v>0</v>
      </c>
      <c r="Y65" s="453">
        <f t="shared" si="52"/>
        <v>0</v>
      </c>
      <c r="Z65" s="455">
        <f t="shared" si="52"/>
        <v>0</v>
      </c>
      <c r="AA65" s="453">
        <f t="shared" si="52"/>
        <v>0</v>
      </c>
      <c r="AB65" s="456">
        <f t="shared" si="52"/>
        <v>0</v>
      </c>
      <c r="AC65" s="453">
        <f t="shared" si="52"/>
        <v>0</v>
      </c>
      <c r="AD65" s="455">
        <f t="shared" si="52"/>
        <v>0</v>
      </c>
      <c r="AE65" s="453">
        <f t="shared" si="52"/>
        <v>0</v>
      </c>
      <c r="AF65" s="456">
        <f t="shared" si="52"/>
        <v>0</v>
      </c>
      <c r="AG65" s="453">
        <f t="shared" si="52"/>
        <v>0</v>
      </c>
      <c r="AH65" s="455">
        <f t="shared" si="52"/>
        <v>0</v>
      </c>
      <c r="AI65" s="453">
        <f t="shared" si="52"/>
        <v>0</v>
      </c>
      <c r="AJ65" s="456">
        <f t="shared" si="52"/>
        <v>0</v>
      </c>
      <c r="AK65" s="453">
        <f t="shared" si="52"/>
        <v>0</v>
      </c>
      <c r="AL65" s="455">
        <f t="shared" si="52"/>
        <v>0</v>
      </c>
      <c r="AM65" s="453">
        <f t="shared" si="52"/>
        <v>0</v>
      </c>
      <c r="AN65" s="456">
        <f t="shared" si="52"/>
        <v>0</v>
      </c>
      <c r="AO65" s="453">
        <f t="shared" si="52"/>
        <v>0</v>
      </c>
      <c r="AP65" s="455">
        <f t="shared" si="52"/>
        <v>0</v>
      </c>
      <c r="AQ65" s="453">
        <f t="shared" si="52"/>
        <v>0</v>
      </c>
      <c r="AR65" s="456">
        <f t="shared" si="52"/>
        <v>0</v>
      </c>
      <c r="AS65" s="453">
        <f t="shared" si="52"/>
        <v>0</v>
      </c>
      <c r="AT65" s="455">
        <f t="shared" si="52"/>
        <v>0</v>
      </c>
      <c r="AU65" s="453">
        <f t="shared" si="52"/>
        <v>0</v>
      </c>
      <c r="AV65" s="453">
        <f t="shared" si="52"/>
        <v>0</v>
      </c>
      <c r="AW65" s="453">
        <f t="shared" si="52"/>
        <v>0</v>
      </c>
      <c r="AX65" s="453">
        <f t="shared" si="52"/>
        <v>0</v>
      </c>
      <c r="AY65" s="453">
        <f t="shared" si="52"/>
        <v>0</v>
      </c>
      <c r="AZ65" s="341"/>
      <c r="BA65" s="62" t="s">
        <v>378</v>
      </c>
      <c r="BB65" s="60"/>
      <c r="BC65" s="18"/>
      <c r="BD65" s="18"/>
      <c r="BE65" s="18"/>
      <c r="BF65" s="18"/>
      <c r="BG65" s="18"/>
      <c r="BH65" s="18"/>
    </row>
    <row r="66" spans="1:60" ht="13.5" x14ac:dyDescent="0.25">
      <c r="A66" s="307"/>
      <c r="B66" s="114">
        <f>+Report!B67</f>
        <v>504</v>
      </c>
      <c r="C66" s="101" t="str">
        <f>+Report!C67</f>
        <v>Asbestos Abatement Paid Directly by PRS</v>
      </c>
      <c r="D66" s="363">
        <f ca="1">IF($AY$111&lt;&gt;0,AV66,IF($AU$111&lt;&gt;0,AR66,IF($AQ$111&lt;&gt;0,AN66,IF($AM$111&lt;&gt;0,AJ66,IF($AI$111&lt;&gt;0,AF66,IF($AE$111&lt;&gt;0,AB66,IF($AA$111&lt;&gt;0,X66,IF($W$111&lt;&gt;0,T66,IF($S$111&lt;&gt;0,P66,IF($O$111&lt;&gt;0,L66,H66))))))))))</f>
        <v>0</v>
      </c>
      <c r="E66" s="363">
        <f>IF($AY$111&lt;&gt;0,AW66,IF($AU$111&lt;&gt;0,AS66,IF($AQ$111&lt;&gt;0,AO66,IF($AM$111&lt;&gt;0,AK66,IF($AI$111&lt;&gt;0,AG66,IF($AE$111&lt;&gt;0,AC66,IF($AA$111&lt;&gt;0,Y66,IF($W$111&lt;&gt;0,U66,IF($S$111&lt;&gt;0,Q66,IF($O$111&lt;&gt;0,M66,I66))))))))))</f>
        <v>0</v>
      </c>
      <c r="F66" s="363">
        <f>IF($AY$111&lt;&gt;0,AX66,IF($AU$111&lt;&gt;0,AT66,IF($AQ$111&lt;&gt;0,AP66,IF($AM$111&lt;&gt;0,AL66,IF($AI$111&lt;&gt;0,AH66,IF($AE$111&lt;&gt;0,AD66,IF($AA$111&lt;&gt;0,Z66,IF($W$111&lt;&gt;0,V66,IF($S$111&lt;&gt;0,R66,IF($O$111&lt;&gt;0,N66,J66))))))))))</f>
        <v>0</v>
      </c>
      <c r="G66" s="363">
        <f ca="1">IF($AY$111&lt;&gt;0,AY66,IF($AU$111&lt;&gt;0,AU66,IF($AQ$111&lt;&gt;0,AQ66,IF($AM$111&lt;&gt;0,AM66,IF($AI$111&lt;&gt;0,AI66,IF($AE$111&lt;&gt;0,AE66,IF($AA$111&lt;&gt;0,AA66,IF($W$111&lt;&gt;0,W66,IF($S$111&lt;&gt;0,S66,IF($O$111&lt;&gt;0,O66,K66))))))))))</f>
        <v>0</v>
      </c>
      <c r="H66" s="461">
        <f ca="1">+'Initial Estimate'!H69</f>
        <v>0</v>
      </c>
      <c r="I66" s="376"/>
      <c r="J66" s="376"/>
      <c r="K66" s="457">
        <f t="shared" ref="K66" ca="1" si="53">SUBTOTAL(9,H66:J66)</f>
        <v>0</v>
      </c>
      <c r="L66" s="461"/>
      <c r="M66" s="376"/>
      <c r="N66" s="376"/>
      <c r="O66" s="457">
        <f>SUBTOTAL(9,L66:N66)</f>
        <v>0</v>
      </c>
      <c r="P66" s="461"/>
      <c r="Q66" s="376"/>
      <c r="R66" s="376"/>
      <c r="S66" s="457">
        <f>SUBTOTAL(9,P66:R66)</f>
        <v>0</v>
      </c>
      <c r="T66" s="461"/>
      <c r="U66" s="376"/>
      <c r="V66" s="376"/>
      <c r="W66" s="457">
        <f>SUBTOTAL(9,T66:V66)</f>
        <v>0</v>
      </c>
      <c r="X66" s="461"/>
      <c r="Y66" s="376"/>
      <c r="Z66" s="376"/>
      <c r="AA66" s="457">
        <f>SUBTOTAL(9,X66:Z66)</f>
        <v>0</v>
      </c>
      <c r="AB66" s="461"/>
      <c r="AC66" s="376"/>
      <c r="AD66" s="376"/>
      <c r="AE66" s="457">
        <f>SUBTOTAL(9,AB66:AD66)</f>
        <v>0</v>
      </c>
      <c r="AF66" s="461"/>
      <c r="AG66" s="376"/>
      <c r="AH66" s="376"/>
      <c r="AI66" s="457">
        <f>SUBTOTAL(9,AF66:AH66)</f>
        <v>0</v>
      </c>
      <c r="AJ66" s="461"/>
      <c r="AK66" s="376"/>
      <c r="AL66" s="376"/>
      <c r="AM66" s="457">
        <f>SUBTOTAL(9,AJ66:AL66)</f>
        <v>0</v>
      </c>
      <c r="AN66" s="461"/>
      <c r="AO66" s="376"/>
      <c r="AP66" s="376"/>
      <c r="AQ66" s="457">
        <f>SUBTOTAL(9,AN66:AP66)</f>
        <v>0</v>
      </c>
      <c r="AR66" s="461"/>
      <c r="AS66" s="376"/>
      <c r="AT66" s="376"/>
      <c r="AU66" s="457">
        <f>SUBTOTAL(9,AR66:AT66)</f>
        <v>0</v>
      </c>
      <c r="AV66" s="461"/>
      <c r="AW66" s="376"/>
      <c r="AX66" s="376"/>
      <c r="AY66" s="457">
        <f>SUBTOTAL(9,AV66:AX66)</f>
        <v>0</v>
      </c>
      <c r="AZ66" s="341"/>
      <c r="BA66" s="38" t="str">
        <f t="shared" ca="1" si="4"/>
        <v>-</v>
      </c>
      <c r="BB66" s="60"/>
      <c r="BC66" s="18"/>
      <c r="BD66" s="18"/>
      <c r="BE66" s="18"/>
      <c r="BF66" s="18"/>
      <c r="BG66" s="18"/>
      <c r="BH66" s="18"/>
    </row>
    <row r="67" spans="1:60" ht="13.5" x14ac:dyDescent="0.25">
      <c r="A67" s="791"/>
      <c r="B67" s="793"/>
      <c r="C67" s="311" t="str">
        <f>+Report!C68</f>
        <v>Sub Total for Provision of Original General Contract</v>
      </c>
      <c r="D67" s="366">
        <f t="shared" ref="D67:AY67" ca="1" si="54">SUM(D65:D66)</f>
        <v>0</v>
      </c>
      <c r="E67" s="366">
        <f t="shared" si="54"/>
        <v>0</v>
      </c>
      <c r="F67" s="366">
        <f t="shared" si="54"/>
        <v>0</v>
      </c>
      <c r="G67" s="366">
        <f t="shared" ca="1" si="54"/>
        <v>0</v>
      </c>
      <c r="H67" s="453">
        <f t="shared" ca="1" si="54"/>
        <v>0</v>
      </c>
      <c r="I67" s="453">
        <f t="shared" si="54"/>
        <v>0</v>
      </c>
      <c r="J67" s="453">
        <f t="shared" si="54"/>
        <v>0</v>
      </c>
      <c r="K67" s="453">
        <f t="shared" ca="1" si="54"/>
        <v>0</v>
      </c>
      <c r="L67" s="456">
        <f t="shared" si="54"/>
        <v>0</v>
      </c>
      <c r="M67" s="453">
        <f t="shared" si="54"/>
        <v>0</v>
      </c>
      <c r="N67" s="455">
        <f t="shared" si="54"/>
        <v>0</v>
      </c>
      <c r="O67" s="453">
        <f t="shared" si="54"/>
        <v>0</v>
      </c>
      <c r="P67" s="456">
        <f t="shared" si="54"/>
        <v>0</v>
      </c>
      <c r="Q67" s="453">
        <f t="shared" si="54"/>
        <v>0</v>
      </c>
      <c r="R67" s="455">
        <f t="shared" si="54"/>
        <v>0</v>
      </c>
      <c r="S67" s="453">
        <f t="shared" si="54"/>
        <v>0</v>
      </c>
      <c r="T67" s="456">
        <f t="shared" si="54"/>
        <v>0</v>
      </c>
      <c r="U67" s="453">
        <f t="shared" si="54"/>
        <v>0</v>
      </c>
      <c r="V67" s="455">
        <f t="shared" si="54"/>
        <v>0</v>
      </c>
      <c r="W67" s="453">
        <f t="shared" si="54"/>
        <v>0</v>
      </c>
      <c r="X67" s="456">
        <f t="shared" si="54"/>
        <v>0</v>
      </c>
      <c r="Y67" s="453">
        <f t="shared" si="54"/>
        <v>0</v>
      </c>
      <c r="Z67" s="455">
        <f t="shared" si="54"/>
        <v>0</v>
      </c>
      <c r="AA67" s="453">
        <f t="shared" si="54"/>
        <v>0</v>
      </c>
      <c r="AB67" s="456">
        <f t="shared" si="54"/>
        <v>0</v>
      </c>
      <c r="AC67" s="453">
        <f t="shared" si="54"/>
        <v>0</v>
      </c>
      <c r="AD67" s="455">
        <f t="shared" si="54"/>
        <v>0</v>
      </c>
      <c r="AE67" s="453">
        <f t="shared" si="54"/>
        <v>0</v>
      </c>
      <c r="AF67" s="456">
        <f t="shared" si="54"/>
        <v>0</v>
      </c>
      <c r="AG67" s="453">
        <f t="shared" si="54"/>
        <v>0</v>
      </c>
      <c r="AH67" s="455">
        <f t="shared" si="54"/>
        <v>0</v>
      </c>
      <c r="AI67" s="453">
        <f t="shared" si="54"/>
        <v>0</v>
      </c>
      <c r="AJ67" s="456">
        <f t="shared" si="54"/>
        <v>0</v>
      </c>
      <c r="AK67" s="453">
        <f t="shared" si="54"/>
        <v>0</v>
      </c>
      <c r="AL67" s="455">
        <f t="shared" si="54"/>
        <v>0</v>
      </c>
      <c r="AM67" s="453">
        <f t="shared" si="54"/>
        <v>0</v>
      </c>
      <c r="AN67" s="456">
        <f t="shared" si="54"/>
        <v>0</v>
      </c>
      <c r="AO67" s="453">
        <f t="shared" si="54"/>
        <v>0</v>
      </c>
      <c r="AP67" s="455">
        <f t="shared" si="54"/>
        <v>0</v>
      </c>
      <c r="AQ67" s="453">
        <f t="shared" si="54"/>
        <v>0</v>
      </c>
      <c r="AR67" s="456">
        <f t="shared" si="54"/>
        <v>0</v>
      </c>
      <c r="AS67" s="453">
        <f t="shared" si="54"/>
        <v>0</v>
      </c>
      <c r="AT67" s="455">
        <f t="shared" si="54"/>
        <v>0</v>
      </c>
      <c r="AU67" s="453">
        <f t="shared" si="54"/>
        <v>0</v>
      </c>
      <c r="AV67" s="453">
        <f t="shared" si="54"/>
        <v>0</v>
      </c>
      <c r="AW67" s="453">
        <f t="shared" si="54"/>
        <v>0</v>
      </c>
      <c r="AX67" s="453">
        <f t="shared" si="54"/>
        <v>0</v>
      </c>
      <c r="AY67" s="453">
        <f t="shared" si="54"/>
        <v>0</v>
      </c>
      <c r="AZ67" s="341"/>
      <c r="BA67" s="62" t="s">
        <v>378</v>
      </c>
      <c r="BB67" s="60"/>
      <c r="BC67" s="18"/>
      <c r="BD67" s="18"/>
      <c r="BE67" s="18"/>
      <c r="BF67" s="18"/>
      <c r="BG67" s="18"/>
      <c r="BH67" s="18"/>
    </row>
    <row r="68" spans="1:60" ht="13.5" x14ac:dyDescent="0.25">
      <c r="A68" s="307"/>
      <c r="B68" s="114">
        <f>+Report!B69</f>
        <v>505</v>
      </c>
      <c r="C68" s="101" t="str">
        <f>+Report!C69</f>
        <v>Construction / Renovation Contingency (Change Orders)</v>
      </c>
      <c r="D68" s="363">
        <f ca="1">IF($AY$111&lt;&gt;0,AV68,IF($AU$111&lt;&gt;0,AR68,IF($AQ$111&lt;&gt;0,AN68,IF($AM$111&lt;&gt;0,AJ68,IF($AI$111&lt;&gt;0,AF68,IF($AE$111&lt;&gt;0,AB68,IF($AA$111&lt;&gt;0,X68,IF($W$111&lt;&gt;0,T68,IF($S$111&lt;&gt;0,P68,IF($O$111&lt;&gt;0,L68,H68))))))))))</f>
        <v>0</v>
      </c>
      <c r="E68" s="363">
        <f t="shared" ref="E68" si="55">IF($AY$111&lt;&gt;0,AW68,IF($AU$111&lt;&gt;0,AS68,IF($AQ$111&lt;&gt;0,AO68,IF($AM$111&lt;&gt;0,AK68,IF($AI$111&lt;&gt;0,AG68,IF($AE$111&lt;&gt;0,AC68,IF($AA$111&lt;&gt;0,Y68,IF($W$111&lt;&gt;0,U68,IF($S$111&lt;&gt;0,Q68,IF($O$111&lt;&gt;0,M68,I68))))))))))</f>
        <v>0</v>
      </c>
      <c r="F68" s="363">
        <f t="shared" ref="F68" si="56">IF($AY$111&lt;&gt;0,AX68,IF($AU$111&lt;&gt;0,AT68,IF($AQ$111&lt;&gt;0,AP68,IF($AM$111&lt;&gt;0,AL68,IF($AI$111&lt;&gt;0,AH68,IF($AE$111&lt;&gt;0,AD68,IF($AA$111&lt;&gt;0,Z68,IF($W$111&lt;&gt;0,V68,IF($S$111&lt;&gt;0,R68,IF($O$111&lt;&gt;0,N68,J68))))))))))</f>
        <v>0</v>
      </c>
      <c r="G68" s="363">
        <f t="shared" ref="G68" ca="1" si="57">IF($AY$111&lt;&gt;0,AY68,IF($AU$111&lt;&gt;0,AU68,IF($AQ$111&lt;&gt;0,AQ68,IF($AM$111&lt;&gt;0,AM68,IF($AI$111&lt;&gt;0,AI68,IF($AE$111&lt;&gt;0,AE68,IF($AA$111&lt;&gt;0,AA68,IF($W$111&lt;&gt;0,W68,IF($S$111&lt;&gt;0,S68,IF($O$111&lt;&gt;0,O68,K68))))))))))</f>
        <v>0</v>
      </c>
      <c r="H68" s="461">
        <f ca="1">+'Initial Estimate'!H71</f>
        <v>0</v>
      </c>
      <c r="I68" s="376"/>
      <c r="J68" s="376"/>
      <c r="K68" s="457">
        <f ca="1">SUBTOTAL(9,H68:J68)</f>
        <v>0</v>
      </c>
      <c r="L68" s="461"/>
      <c r="M68" s="376"/>
      <c r="N68" s="376"/>
      <c r="O68" s="457">
        <f>SUBTOTAL(9,L68:N68)</f>
        <v>0</v>
      </c>
      <c r="P68" s="461"/>
      <c r="Q68" s="376"/>
      <c r="R68" s="376"/>
      <c r="S68" s="457">
        <f>SUBTOTAL(9,P68:R68)</f>
        <v>0</v>
      </c>
      <c r="T68" s="461"/>
      <c r="U68" s="376"/>
      <c r="V68" s="376"/>
      <c r="W68" s="457">
        <f>SUBTOTAL(9,T68:V68)</f>
        <v>0</v>
      </c>
      <c r="X68" s="461"/>
      <c r="Y68" s="376"/>
      <c r="Z68" s="376"/>
      <c r="AA68" s="457">
        <f>SUBTOTAL(9,X68:Z68)</f>
        <v>0</v>
      </c>
      <c r="AB68" s="461"/>
      <c r="AC68" s="376"/>
      <c r="AD68" s="376"/>
      <c r="AE68" s="457">
        <f>SUBTOTAL(9,AB68:AD68)</f>
        <v>0</v>
      </c>
      <c r="AF68" s="461"/>
      <c r="AG68" s="376"/>
      <c r="AH68" s="376"/>
      <c r="AI68" s="457">
        <f>SUBTOTAL(9,AF68:AH68)</f>
        <v>0</v>
      </c>
      <c r="AJ68" s="461"/>
      <c r="AK68" s="376"/>
      <c r="AL68" s="376"/>
      <c r="AM68" s="457">
        <f>SUBTOTAL(9,AJ68:AL68)</f>
        <v>0</v>
      </c>
      <c r="AN68" s="461"/>
      <c r="AO68" s="376"/>
      <c r="AP68" s="376"/>
      <c r="AQ68" s="457">
        <f>SUBTOTAL(9,AN68:AP68)</f>
        <v>0</v>
      </c>
      <c r="AR68" s="461"/>
      <c r="AS68" s="376"/>
      <c r="AT68" s="376"/>
      <c r="AU68" s="457">
        <f>SUBTOTAL(9,AR68:AT68)</f>
        <v>0</v>
      </c>
      <c r="AV68" s="461"/>
      <c r="AW68" s="376"/>
      <c r="AX68" s="376"/>
      <c r="AY68" s="457">
        <f>SUBTOTAL(9,AV68:AX68)</f>
        <v>0</v>
      </c>
      <c r="AZ68" s="341"/>
      <c r="BA68" s="38" t="str">
        <f t="shared" ca="1" si="4"/>
        <v>-</v>
      </c>
      <c r="BB68" s="60"/>
      <c r="BC68" s="18"/>
      <c r="BD68" s="18"/>
      <c r="BE68" s="18"/>
      <c r="BF68" s="18"/>
      <c r="BG68" s="18"/>
      <c r="BH68" s="18"/>
    </row>
    <row r="69" spans="1:60" ht="15.75" x14ac:dyDescent="0.25">
      <c r="A69" s="791"/>
      <c r="B69" s="205"/>
      <c r="C69" s="205" t="str">
        <f>+Report!C70</f>
        <v>Total Construction / Renovation Costs (General Contract)</v>
      </c>
      <c r="D69" s="364">
        <f t="shared" ref="D69:AY69" ca="1" si="58">+D68+D67</f>
        <v>0</v>
      </c>
      <c r="E69" s="364">
        <f t="shared" si="58"/>
        <v>0</v>
      </c>
      <c r="F69" s="364">
        <f t="shared" si="58"/>
        <v>0</v>
      </c>
      <c r="G69" s="364">
        <f t="shared" ca="1" si="58"/>
        <v>0</v>
      </c>
      <c r="H69" s="365">
        <f t="shared" ca="1" si="58"/>
        <v>0</v>
      </c>
      <c r="I69" s="365">
        <f t="shared" si="58"/>
        <v>0</v>
      </c>
      <c r="J69" s="365">
        <f t="shared" si="58"/>
        <v>0</v>
      </c>
      <c r="K69" s="368">
        <f t="shared" ca="1" si="58"/>
        <v>0</v>
      </c>
      <c r="L69" s="365">
        <f t="shared" si="58"/>
        <v>0</v>
      </c>
      <c r="M69" s="365">
        <f t="shared" si="58"/>
        <v>0</v>
      </c>
      <c r="N69" s="365">
        <f t="shared" si="58"/>
        <v>0</v>
      </c>
      <c r="O69" s="368">
        <f>+O68+O67</f>
        <v>0</v>
      </c>
      <c r="P69" s="365">
        <f t="shared" ref="P69:AU69" si="59">+P68+P67</f>
        <v>0</v>
      </c>
      <c r="Q69" s="365">
        <f t="shared" si="59"/>
        <v>0</v>
      </c>
      <c r="R69" s="365">
        <f t="shared" si="59"/>
        <v>0</v>
      </c>
      <c r="S69" s="368">
        <f t="shared" si="59"/>
        <v>0</v>
      </c>
      <c r="T69" s="365">
        <f t="shared" si="59"/>
        <v>0</v>
      </c>
      <c r="U69" s="365">
        <f t="shared" si="59"/>
        <v>0</v>
      </c>
      <c r="V69" s="365">
        <f t="shared" si="59"/>
        <v>0</v>
      </c>
      <c r="W69" s="368">
        <f t="shared" si="59"/>
        <v>0</v>
      </c>
      <c r="X69" s="365">
        <f t="shared" si="59"/>
        <v>0</v>
      </c>
      <c r="Y69" s="365">
        <f t="shared" si="59"/>
        <v>0</v>
      </c>
      <c r="Z69" s="365">
        <f t="shared" si="59"/>
        <v>0</v>
      </c>
      <c r="AA69" s="368">
        <f t="shared" si="59"/>
        <v>0</v>
      </c>
      <c r="AB69" s="365">
        <f t="shared" si="59"/>
        <v>0</v>
      </c>
      <c r="AC69" s="365">
        <f t="shared" si="59"/>
        <v>0</v>
      </c>
      <c r="AD69" s="365">
        <f t="shared" si="59"/>
        <v>0</v>
      </c>
      <c r="AE69" s="368">
        <f t="shared" si="59"/>
        <v>0</v>
      </c>
      <c r="AF69" s="365">
        <f t="shared" si="59"/>
        <v>0</v>
      </c>
      <c r="AG69" s="365">
        <f t="shared" si="59"/>
        <v>0</v>
      </c>
      <c r="AH69" s="365">
        <f t="shared" si="59"/>
        <v>0</v>
      </c>
      <c r="AI69" s="368">
        <f t="shared" si="59"/>
        <v>0</v>
      </c>
      <c r="AJ69" s="365">
        <f t="shared" si="59"/>
        <v>0</v>
      </c>
      <c r="AK69" s="365">
        <f t="shared" si="59"/>
        <v>0</v>
      </c>
      <c r="AL69" s="365">
        <f t="shared" si="59"/>
        <v>0</v>
      </c>
      <c r="AM69" s="368">
        <f t="shared" si="59"/>
        <v>0</v>
      </c>
      <c r="AN69" s="365">
        <f t="shared" si="59"/>
        <v>0</v>
      </c>
      <c r="AO69" s="365">
        <f t="shared" si="59"/>
        <v>0</v>
      </c>
      <c r="AP69" s="365">
        <f t="shared" si="59"/>
        <v>0</v>
      </c>
      <c r="AQ69" s="368">
        <f t="shared" si="59"/>
        <v>0</v>
      </c>
      <c r="AR69" s="365">
        <f t="shared" si="59"/>
        <v>0</v>
      </c>
      <c r="AS69" s="365">
        <f t="shared" si="59"/>
        <v>0</v>
      </c>
      <c r="AT69" s="365">
        <f t="shared" si="59"/>
        <v>0</v>
      </c>
      <c r="AU69" s="368">
        <f t="shared" si="59"/>
        <v>0</v>
      </c>
      <c r="AV69" s="365">
        <f t="shared" si="58"/>
        <v>0</v>
      </c>
      <c r="AW69" s="365">
        <f t="shared" si="58"/>
        <v>0</v>
      </c>
      <c r="AX69" s="365">
        <f t="shared" si="58"/>
        <v>0</v>
      </c>
      <c r="AY69" s="464">
        <f t="shared" si="58"/>
        <v>0</v>
      </c>
      <c r="AZ69" s="341"/>
      <c r="BA69" s="62" t="s">
        <v>378</v>
      </c>
      <c r="BB69" s="60"/>
      <c r="BC69" s="18"/>
      <c r="BD69" s="18"/>
      <c r="BE69" s="18"/>
      <c r="BF69" s="18"/>
      <c r="BG69" s="18"/>
      <c r="BH69" s="18"/>
    </row>
    <row r="70" spans="1:60" ht="13.5" x14ac:dyDescent="0.25">
      <c r="A70" s="357"/>
      <c r="B70" s="194"/>
      <c r="C70" s="227"/>
      <c r="D70" s="227"/>
      <c r="E70" s="227"/>
      <c r="F70" s="227"/>
      <c r="G70" s="362"/>
      <c r="H70" s="332"/>
      <c r="I70" s="332"/>
      <c r="J70" s="332"/>
      <c r="K70" s="459"/>
      <c r="L70" s="332"/>
      <c r="M70" s="332"/>
      <c r="N70" s="332"/>
      <c r="O70" s="459"/>
      <c r="P70" s="332"/>
      <c r="Q70" s="332"/>
      <c r="R70" s="332"/>
      <c r="S70" s="459"/>
      <c r="T70" s="332"/>
      <c r="U70" s="332"/>
      <c r="V70" s="332"/>
      <c r="W70" s="459"/>
      <c r="X70" s="332"/>
      <c r="Y70" s="332"/>
      <c r="Z70" s="332"/>
      <c r="AA70" s="459"/>
      <c r="AB70" s="332"/>
      <c r="AC70" s="332"/>
      <c r="AD70" s="332"/>
      <c r="AE70" s="459"/>
      <c r="AF70" s="332"/>
      <c r="AG70" s="332"/>
      <c r="AH70" s="332"/>
      <c r="AI70" s="459"/>
      <c r="AJ70" s="332"/>
      <c r="AK70" s="332"/>
      <c r="AL70" s="332"/>
      <c r="AM70" s="459"/>
      <c r="AN70" s="332"/>
      <c r="AO70" s="332"/>
      <c r="AP70" s="332"/>
      <c r="AQ70" s="459"/>
      <c r="AR70" s="332"/>
      <c r="AS70" s="332"/>
      <c r="AT70" s="332"/>
      <c r="AU70" s="459"/>
      <c r="AV70" s="332"/>
      <c r="AW70" s="332"/>
      <c r="AX70" s="332"/>
      <c r="AY70" s="374"/>
      <c r="AZ70" s="341"/>
      <c r="BA70" s="62" t="s">
        <v>378</v>
      </c>
      <c r="BB70" s="60"/>
      <c r="BC70" s="18"/>
      <c r="BD70" s="18"/>
      <c r="BE70" s="18"/>
      <c r="BF70" s="18"/>
      <c r="BG70" s="18"/>
      <c r="BH70" s="18"/>
    </row>
    <row r="71" spans="1:60" ht="15" x14ac:dyDescent="0.25">
      <c r="A71" s="306">
        <f>+Report!A72</f>
        <v>550</v>
      </c>
      <c r="B71" s="303" t="str">
        <f>+Report!B72</f>
        <v>Related Construction / Renovation Costs (Outside of General Contract)</v>
      </c>
      <c r="C71" s="103"/>
      <c r="D71" s="103"/>
      <c r="E71" s="103"/>
      <c r="F71" s="103"/>
      <c r="G71" s="360"/>
      <c r="H71" s="351"/>
      <c r="I71" s="351"/>
      <c r="J71" s="351"/>
      <c r="K71" s="460"/>
      <c r="L71" s="351"/>
      <c r="M71" s="351"/>
      <c r="N71" s="351"/>
      <c r="O71" s="460"/>
      <c r="P71" s="351"/>
      <c r="Q71" s="351"/>
      <c r="R71" s="351"/>
      <c r="S71" s="460"/>
      <c r="T71" s="351"/>
      <c r="U71" s="351"/>
      <c r="V71" s="351"/>
      <c r="W71" s="460"/>
      <c r="X71" s="351"/>
      <c r="Y71" s="351"/>
      <c r="Z71" s="351"/>
      <c r="AA71" s="460"/>
      <c r="AB71" s="351"/>
      <c r="AC71" s="351"/>
      <c r="AD71" s="351"/>
      <c r="AE71" s="460"/>
      <c r="AF71" s="351"/>
      <c r="AG71" s="351"/>
      <c r="AH71" s="351"/>
      <c r="AI71" s="460"/>
      <c r="AJ71" s="351"/>
      <c r="AK71" s="351"/>
      <c r="AL71" s="351"/>
      <c r="AM71" s="460"/>
      <c r="AN71" s="351"/>
      <c r="AO71" s="351"/>
      <c r="AP71" s="351"/>
      <c r="AQ71" s="460"/>
      <c r="AR71" s="351"/>
      <c r="AS71" s="351"/>
      <c r="AT71" s="351"/>
      <c r="AU71" s="460"/>
      <c r="AV71" s="351"/>
      <c r="AW71" s="351"/>
      <c r="AX71" s="351"/>
      <c r="AY71" s="374"/>
      <c r="AZ71" s="341"/>
      <c r="BA71" s="62" t="s">
        <v>378</v>
      </c>
      <c r="BB71" s="60"/>
      <c r="BC71" s="18"/>
      <c r="BD71" s="18"/>
      <c r="BE71" s="18"/>
      <c r="BF71" s="18"/>
      <c r="BG71" s="18"/>
      <c r="BH71" s="18"/>
    </row>
    <row r="72" spans="1:60" ht="13.5" x14ac:dyDescent="0.25">
      <c r="A72" s="307"/>
      <c r="B72" s="114">
        <f>+Report!B73</f>
        <v>551</v>
      </c>
      <c r="C72" s="101" t="str">
        <f>+Report!C73</f>
        <v>Asbestos Abatement (and other Hazardous Substances Abatement)</v>
      </c>
      <c r="D72" s="363">
        <f t="shared" ref="D72:G77" ca="1" si="60">IF($AY$111&lt;&gt;0,AV72,IF($AU$111&lt;&gt;0,AR72,IF($AQ$111&lt;&gt;0,AN72,IF($AM$111&lt;&gt;0,AJ72,IF($AI$111&lt;&gt;0,AF72,IF($AE$111&lt;&gt;0,AB72,IF($AA$111&lt;&gt;0,X72,IF($W$111&lt;&gt;0,T72,IF($S$111&lt;&gt;0,P72,IF($O$111&lt;&gt;0,L72,H72))))))))))</f>
        <v>0</v>
      </c>
      <c r="E72" s="363">
        <f t="shared" si="60"/>
        <v>0</v>
      </c>
      <c r="F72" s="363">
        <f t="shared" si="60"/>
        <v>0</v>
      </c>
      <c r="G72" s="363">
        <f t="shared" ca="1" si="60"/>
        <v>0</v>
      </c>
      <c r="H72" s="461">
        <f ca="1">+'Initial Estimate'!H75</f>
        <v>0</v>
      </c>
      <c r="I72" s="376"/>
      <c r="J72" s="376"/>
      <c r="K72" s="457">
        <f ca="1">SUM(H72:J72)</f>
        <v>0</v>
      </c>
      <c r="L72" s="461"/>
      <c r="M72" s="376"/>
      <c r="N72" s="376"/>
      <c r="O72" s="457">
        <f>SUM(L72:N72)</f>
        <v>0</v>
      </c>
      <c r="P72" s="461"/>
      <c r="Q72" s="376"/>
      <c r="R72" s="376"/>
      <c r="S72" s="457">
        <f>SUM(P72:R72)</f>
        <v>0</v>
      </c>
      <c r="T72" s="461"/>
      <c r="U72" s="376"/>
      <c r="V72" s="376"/>
      <c r="W72" s="457">
        <f>SUM(T72:V72)</f>
        <v>0</v>
      </c>
      <c r="X72" s="461"/>
      <c r="Y72" s="376"/>
      <c r="Z72" s="376"/>
      <c r="AA72" s="457">
        <f>SUM(X72:Z72)</f>
        <v>0</v>
      </c>
      <c r="AB72" s="461"/>
      <c r="AC72" s="376"/>
      <c r="AD72" s="376"/>
      <c r="AE72" s="457">
        <f>SUM(AB72:AD72)</f>
        <v>0</v>
      </c>
      <c r="AF72" s="461"/>
      <c r="AG72" s="376"/>
      <c r="AH72" s="376"/>
      <c r="AI72" s="457">
        <f>SUM(AF72:AH72)</f>
        <v>0</v>
      </c>
      <c r="AJ72" s="461"/>
      <c r="AK72" s="376"/>
      <c r="AL72" s="376"/>
      <c r="AM72" s="457">
        <f>SUM(AJ72:AL72)</f>
        <v>0</v>
      </c>
      <c r="AN72" s="461"/>
      <c r="AO72" s="376"/>
      <c r="AP72" s="376"/>
      <c r="AQ72" s="457">
        <f>SUM(AN72:AP72)</f>
        <v>0</v>
      </c>
      <c r="AR72" s="461"/>
      <c r="AS72" s="376"/>
      <c r="AT72" s="376"/>
      <c r="AU72" s="457">
        <f>SUM(AR72:AT72)</f>
        <v>0</v>
      </c>
      <c r="AV72" s="461"/>
      <c r="AW72" s="376"/>
      <c r="AX72" s="376"/>
      <c r="AY72" s="457">
        <f>SUM(AV72:AX72)</f>
        <v>0</v>
      </c>
      <c r="AZ72" s="341"/>
      <c r="BA72" s="38" t="str">
        <f t="shared" ca="1" si="4"/>
        <v>-</v>
      </c>
      <c r="BB72" s="60"/>
      <c r="BC72" s="18"/>
      <c r="BD72" s="18"/>
      <c r="BE72" s="18"/>
      <c r="BF72" s="18"/>
      <c r="BG72" s="18"/>
      <c r="BH72" s="18"/>
    </row>
    <row r="73" spans="1:60" ht="13.5" x14ac:dyDescent="0.25">
      <c r="A73" s="307"/>
      <c r="B73" s="114">
        <f>+Report!B74</f>
        <v>552</v>
      </c>
      <c r="C73" s="101" t="str">
        <f>+Report!C74</f>
        <v>Environmental Soil Disposal</v>
      </c>
      <c r="D73" s="363">
        <f t="shared" ca="1" si="60"/>
        <v>0</v>
      </c>
      <c r="E73" s="363">
        <f t="shared" si="60"/>
        <v>0</v>
      </c>
      <c r="F73" s="363">
        <f t="shared" si="60"/>
        <v>0</v>
      </c>
      <c r="G73" s="363">
        <f t="shared" ca="1" si="60"/>
        <v>0</v>
      </c>
      <c r="H73" s="461">
        <f ca="1">+'Initial Estimate'!H76</f>
        <v>0</v>
      </c>
      <c r="I73" s="376"/>
      <c r="J73" s="376"/>
      <c r="K73" s="457">
        <f t="shared" ref="K73:K77" ca="1" si="61">SUM(H73:J73)</f>
        <v>0</v>
      </c>
      <c r="L73" s="461"/>
      <c r="M73" s="376"/>
      <c r="N73" s="376"/>
      <c r="O73" s="457">
        <f t="shared" ref="O73:O77" si="62">SUM(L73:N73)</f>
        <v>0</v>
      </c>
      <c r="P73" s="461"/>
      <c r="Q73" s="376"/>
      <c r="R73" s="376"/>
      <c r="S73" s="457">
        <f t="shared" ref="S73:S77" si="63">SUM(P73:R73)</f>
        <v>0</v>
      </c>
      <c r="T73" s="461"/>
      <c r="U73" s="376"/>
      <c r="V73" s="376"/>
      <c r="W73" s="457">
        <f t="shared" ref="W73:W77" si="64">SUM(T73:V73)</f>
        <v>0</v>
      </c>
      <c r="X73" s="461"/>
      <c r="Y73" s="376"/>
      <c r="Z73" s="376"/>
      <c r="AA73" s="457">
        <f t="shared" ref="AA73:AA77" si="65">SUM(X73:Z73)</f>
        <v>0</v>
      </c>
      <c r="AB73" s="461"/>
      <c r="AC73" s="376"/>
      <c r="AD73" s="376"/>
      <c r="AE73" s="457">
        <f t="shared" ref="AE73:AE77" si="66">SUM(AB73:AD73)</f>
        <v>0</v>
      </c>
      <c r="AF73" s="461"/>
      <c r="AG73" s="376"/>
      <c r="AH73" s="376"/>
      <c r="AI73" s="457">
        <f t="shared" ref="AI73:AI77" si="67">SUM(AF73:AH73)</f>
        <v>0</v>
      </c>
      <c r="AJ73" s="461"/>
      <c r="AK73" s="376"/>
      <c r="AL73" s="376"/>
      <c r="AM73" s="457">
        <f t="shared" ref="AM73:AM77" si="68">SUM(AJ73:AL73)</f>
        <v>0</v>
      </c>
      <c r="AN73" s="461"/>
      <c r="AO73" s="376"/>
      <c r="AP73" s="376"/>
      <c r="AQ73" s="457">
        <f t="shared" ref="AQ73:AQ77" si="69">SUM(AN73:AP73)</f>
        <v>0</v>
      </c>
      <c r="AR73" s="461"/>
      <c r="AS73" s="376"/>
      <c r="AT73" s="376"/>
      <c r="AU73" s="457">
        <f t="shared" ref="AU73:AU77" si="70">SUM(AR73:AT73)</f>
        <v>0</v>
      </c>
      <c r="AV73" s="461"/>
      <c r="AW73" s="376"/>
      <c r="AX73" s="376"/>
      <c r="AY73" s="457">
        <f t="shared" ref="AY73:AY77" si="71">SUM(AV73:AX73)</f>
        <v>0</v>
      </c>
      <c r="AZ73" s="341"/>
      <c r="BA73" s="38" t="str">
        <f t="shared" ca="1" si="4"/>
        <v>-</v>
      </c>
      <c r="BB73" s="60"/>
      <c r="BC73" s="18"/>
      <c r="BD73" s="18"/>
      <c r="BE73" s="18"/>
      <c r="BF73" s="18"/>
      <c r="BG73" s="18"/>
      <c r="BH73" s="18"/>
    </row>
    <row r="74" spans="1:60" ht="13.5" x14ac:dyDescent="0.25">
      <c r="A74" s="307"/>
      <c r="B74" s="114">
        <f>+Report!B75</f>
        <v>553</v>
      </c>
      <c r="C74" s="101" t="str">
        <f>+Report!C75</f>
        <v xml:space="preserve">Landscape Reinstatement </v>
      </c>
      <c r="D74" s="363">
        <f t="shared" ca="1" si="60"/>
        <v>0</v>
      </c>
      <c r="E74" s="363">
        <f t="shared" si="60"/>
        <v>0</v>
      </c>
      <c r="F74" s="363">
        <f t="shared" si="60"/>
        <v>0</v>
      </c>
      <c r="G74" s="363">
        <f t="shared" ca="1" si="60"/>
        <v>0</v>
      </c>
      <c r="H74" s="461">
        <f ca="1">+'Initial Estimate'!H77</f>
        <v>0</v>
      </c>
      <c r="I74" s="376"/>
      <c r="J74" s="376"/>
      <c r="K74" s="457">
        <f t="shared" ca="1" si="61"/>
        <v>0</v>
      </c>
      <c r="L74" s="461"/>
      <c r="M74" s="376"/>
      <c r="N74" s="376"/>
      <c r="O74" s="457">
        <f t="shared" si="62"/>
        <v>0</v>
      </c>
      <c r="P74" s="461"/>
      <c r="Q74" s="376"/>
      <c r="R74" s="376"/>
      <c r="S74" s="457">
        <f t="shared" si="63"/>
        <v>0</v>
      </c>
      <c r="T74" s="461"/>
      <c r="U74" s="376"/>
      <c r="V74" s="376"/>
      <c r="W74" s="457">
        <f t="shared" si="64"/>
        <v>0</v>
      </c>
      <c r="X74" s="461"/>
      <c r="Y74" s="376"/>
      <c r="Z74" s="376"/>
      <c r="AA74" s="457">
        <f t="shared" si="65"/>
        <v>0</v>
      </c>
      <c r="AB74" s="461"/>
      <c r="AC74" s="376"/>
      <c r="AD74" s="376"/>
      <c r="AE74" s="457">
        <f t="shared" si="66"/>
        <v>0</v>
      </c>
      <c r="AF74" s="461"/>
      <c r="AG74" s="376"/>
      <c r="AH74" s="376"/>
      <c r="AI74" s="457">
        <f t="shared" si="67"/>
        <v>0</v>
      </c>
      <c r="AJ74" s="461"/>
      <c r="AK74" s="376"/>
      <c r="AL74" s="376"/>
      <c r="AM74" s="457">
        <f t="shared" si="68"/>
        <v>0</v>
      </c>
      <c r="AN74" s="461"/>
      <c r="AO74" s="376"/>
      <c r="AP74" s="376"/>
      <c r="AQ74" s="457">
        <f t="shared" si="69"/>
        <v>0</v>
      </c>
      <c r="AR74" s="461"/>
      <c r="AS74" s="376"/>
      <c r="AT74" s="376"/>
      <c r="AU74" s="457">
        <f t="shared" si="70"/>
        <v>0</v>
      </c>
      <c r="AV74" s="461"/>
      <c r="AW74" s="376"/>
      <c r="AX74" s="376"/>
      <c r="AY74" s="457">
        <f t="shared" si="71"/>
        <v>0</v>
      </c>
      <c r="AZ74" s="341"/>
      <c r="BA74" s="38" t="str">
        <f t="shared" ca="1" si="4"/>
        <v>-</v>
      </c>
      <c r="BB74" s="60"/>
      <c r="BC74" s="18"/>
      <c r="BD74" s="18"/>
      <c r="BE74" s="18"/>
      <c r="BF74" s="18"/>
      <c r="BG74" s="18"/>
      <c r="BH74" s="18"/>
    </row>
    <row r="75" spans="1:60" ht="13.5" x14ac:dyDescent="0.25">
      <c r="A75" s="307"/>
      <c r="B75" s="114">
        <f>+Report!B76</f>
        <v>554</v>
      </c>
      <c r="C75" s="101" t="str">
        <f>+Report!C76</f>
        <v>Cleaning Site After Renovation</v>
      </c>
      <c r="D75" s="363">
        <f t="shared" ca="1" si="60"/>
        <v>0</v>
      </c>
      <c r="E75" s="363">
        <f t="shared" si="60"/>
        <v>0</v>
      </c>
      <c r="F75" s="363">
        <f t="shared" si="60"/>
        <v>0</v>
      </c>
      <c r="G75" s="363">
        <f t="shared" ca="1" si="60"/>
        <v>0</v>
      </c>
      <c r="H75" s="461">
        <f ca="1">+'Initial Estimate'!H78</f>
        <v>0</v>
      </c>
      <c r="I75" s="376"/>
      <c r="J75" s="376"/>
      <c r="K75" s="457">
        <f t="shared" ca="1" si="61"/>
        <v>0</v>
      </c>
      <c r="L75" s="461"/>
      <c r="M75" s="376"/>
      <c r="N75" s="376"/>
      <c r="O75" s="457">
        <f t="shared" si="62"/>
        <v>0</v>
      </c>
      <c r="P75" s="461"/>
      <c r="Q75" s="376"/>
      <c r="R75" s="376"/>
      <c r="S75" s="457">
        <f t="shared" si="63"/>
        <v>0</v>
      </c>
      <c r="T75" s="461"/>
      <c r="U75" s="376"/>
      <c r="V75" s="376"/>
      <c r="W75" s="457">
        <f t="shared" si="64"/>
        <v>0</v>
      </c>
      <c r="X75" s="461"/>
      <c r="Y75" s="376"/>
      <c r="Z75" s="376"/>
      <c r="AA75" s="457">
        <f t="shared" si="65"/>
        <v>0</v>
      </c>
      <c r="AB75" s="461"/>
      <c r="AC75" s="376"/>
      <c r="AD75" s="376"/>
      <c r="AE75" s="457">
        <f t="shared" si="66"/>
        <v>0</v>
      </c>
      <c r="AF75" s="461"/>
      <c r="AG75" s="376"/>
      <c r="AH75" s="376"/>
      <c r="AI75" s="457">
        <f t="shared" si="67"/>
        <v>0</v>
      </c>
      <c r="AJ75" s="461"/>
      <c r="AK75" s="376"/>
      <c r="AL75" s="376"/>
      <c r="AM75" s="457">
        <f t="shared" si="68"/>
        <v>0</v>
      </c>
      <c r="AN75" s="461"/>
      <c r="AO75" s="376"/>
      <c r="AP75" s="376"/>
      <c r="AQ75" s="457">
        <f t="shared" si="69"/>
        <v>0</v>
      </c>
      <c r="AR75" s="461"/>
      <c r="AS75" s="376"/>
      <c r="AT75" s="376"/>
      <c r="AU75" s="457">
        <f t="shared" si="70"/>
        <v>0</v>
      </c>
      <c r="AV75" s="461"/>
      <c r="AW75" s="376"/>
      <c r="AX75" s="376"/>
      <c r="AY75" s="457">
        <f t="shared" si="71"/>
        <v>0</v>
      </c>
      <c r="AZ75" s="341"/>
      <c r="BA75" s="38" t="str">
        <f t="shared" ca="1" si="4"/>
        <v>-</v>
      </c>
      <c r="BB75" s="56"/>
      <c r="BC75" s="18"/>
      <c r="BD75" s="18"/>
      <c r="BE75" s="18"/>
      <c r="BF75" s="18"/>
      <c r="BG75" s="18"/>
      <c r="BH75" s="18"/>
    </row>
    <row r="76" spans="1:60" ht="13.5" x14ac:dyDescent="0.25">
      <c r="A76" s="307"/>
      <c r="B76" s="114">
        <f>+Report!B77</f>
        <v>555</v>
      </c>
      <c r="C76" s="475" t="str">
        <f>+Report!C77</f>
        <v>Energy Costs During Const. (only if sq.ft. increases)</v>
      </c>
      <c r="D76" s="363">
        <f t="shared" ca="1" si="60"/>
        <v>0</v>
      </c>
      <c r="E76" s="363">
        <f t="shared" si="60"/>
        <v>0</v>
      </c>
      <c r="F76" s="363">
        <f t="shared" si="60"/>
        <v>0</v>
      </c>
      <c r="G76" s="363">
        <f t="shared" ca="1" si="60"/>
        <v>0</v>
      </c>
      <c r="H76" s="461">
        <f ca="1">+'Initial Estimate'!H79</f>
        <v>0</v>
      </c>
      <c r="I76" s="376"/>
      <c r="J76" s="376"/>
      <c r="K76" s="457">
        <f t="shared" ca="1" si="61"/>
        <v>0</v>
      </c>
      <c r="L76" s="461"/>
      <c r="M76" s="376"/>
      <c r="N76" s="376"/>
      <c r="O76" s="457">
        <f t="shared" si="62"/>
        <v>0</v>
      </c>
      <c r="P76" s="461"/>
      <c r="Q76" s="376"/>
      <c r="R76" s="376"/>
      <c r="S76" s="457">
        <f t="shared" si="63"/>
        <v>0</v>
      </c>
      <c r="T76" s="461"/>
      <c r="U76" s="376"/>
      <c r="V76" s="376"/>
      <c r="W76" s="457">
        <f t="shared" si="64"/>
        <v>0</v>
      </c>
      <c r="X76" s="461"/>
      <c r="Y76" s="376"/>
      <c r="Z76" s="376"/>
      <c r="AA76" s="457">
        <f t="shared" si="65"/>
        <v>0</v>
      </c>
      <c r="AB76" s="461"/>
      <c r="AC76" s="376"/>
      <c r="AD76" s="376"/>
      <c r="AE76" s="457">
        <f t="shared" si="66"/>
        <v>0</v>
      </c>
      <c r="AF76" s="461"/>
      <c r="AG76" s="376"/>
      <c r="AH76" s="376"/>
      <c r="AI76" s="457">
        <f t="shared" si="67"/>
        <v>0</v>
      </c>
      <c r="AJ76" s="461"/>
      <c r="AK76" s="376"/>
      <c r="AL76" s="376"/>
      <c r="AM76" s="457">
        <f t="shared" si="68"/>
        <v>0</v>
      </c>
      <c r="AN76" s="461"/>
      <c r="AO76" s="376"/>
      <c r="AP76" s="376"/>
      <c r="AQ76" s="457">
        <f t="shared" si="69"/>
        <v>0</v>
      </c>
      <c r="AR76" s="461"/>
      <c r="AS76" s="376"/>
      <c r="AT76" s="376"/>
      <c r="AU76" s="457">
        <f t="shared" si="70"/>
        <v>0</v>
      </c>
      <c r="AV76" s="461"/>
      <c r="AW76" s="376"/>
      <c r="AX76" s="376"/>
      <c r="AY76" s="457">
        <f t="shared" si="71"/>
        <v>0</v>
      </c>
      <c r="AZ76" s="341"/>
      <c r="BA76" s="38" t="str">
        <f t="shared" ca="1" si="4"/>
        <v>-</v>
      </c>
      <c r="BB76" s="56"/>
      <c r="BC76" s="18"/>
      <c r="BD76" s="18"/>
      <c r="BE76" s="18"/>
      <c r="BF76" s="18"/>
      <c r="BG76" s="18"/>
      <c r="BH76" s="18"/>
    </row>
    <row r="77" spans="1:60" ht="13.5" x14ac:dyDescent="0.25">
      <c r="A77" s="308"/>
      <c r="B77" s="114">
        <f>+Report!B78</f>
        <v>556</v>
      </c>
      <c r="C77" s="475" t="str">
        <f>+Report!C78</f>
        <v>Other Related Construction Costs</v>
      </c>
      <c r="D77" s="363">
        <f t="shared" ca="1" si="60"/>
        <v>0</v>
      </c>
      <c r="E77" s="363">
        <f t="shared" si="60"/>
        <v>0</v>
      </c>
      <c r="F77" s="363">
        <f t="shared" si="60"/>
        <v>0</v>
      </c>
      <c r="G77" s="363">
        <f t="shared" ca="1" si="60"/>
        <v>0</v>
      </c>
      <c r="H77" s="461">
        <f ca="1">+'Initial Estimate'!H80</f>
        <v>0</v>
      </c>
      <c r="I77" s="376"/>
      <c r="J77" s="376"/>
      <c r="K77" s="457">
        <f t="shared" ca="1" si="61"/>
        <v>0</v>
      </c>
      <c r="L77" s="461"/>
      <c r="M77" s="376"/>
      <c r="N77" s="376"/>
      <c r="O77" s="457">
        <f t="shared" si="62"/>
        <v>0</v>
      </c>
      <c r="P77" s="461"/>
      <c r="Q77" s="376"/>
      <c r="R77" s="376"/>
      <c r="S77" s="457">
        <f t="shared" si="63"/>
        <v>0</v>
      </c>
      <c r="T77" s="461"/>
      <c r="U77" s="376"/>
      <c r="V77" s="376"/>
      <c r="W77" s="457">
        <f t="shared" si="64"/>
        <v>0</v>
      </c>
      <c r="X77" s="461"/>
      <c r="Y77" s="376"/>
      <c r="Z77" s="376"/>
      <c r="AA77" s="457">
        <f t="shared" si="65"/>
        <v>0</v>
      </c>
      <c r="AB77" s="461"/>
      <c r="AC77" s="376"/>
      <c r="AD77" s="376"/>
      <c r="AE77" s="457">
        <f t="shared" si="66"/>
        <v>0</v>
      </c>
      <c r="AF77" s="461"/>
      <c r="AG77" s="376"/>
      <c r="AH77" s="376"/>
      <c r="AI77" s="457">
        <f t="shared" si="67"/>
        <v>0</v>
      </c>
      <c r="AJ77" s="461"/>
      <c r="AK77" s="376"/>
      <c r="AL77" s="376"/>
      <c r="AM77" s="457">
        <f t="shared" si="68"/>
        <v>0</v>
      </c>
      <c r="AN77" s="461"/>
      <c r="AO77" s="376"/>
      <c r="AP77" s="376"/>
      <c r="AQ77" s="457">
        <f t="shared" si="69"/>
        <v>0</v>
      </c>
      <c r="AR77" s="461"/>
      <c r="AS77" s="376"/>
      <c r="AT77" s="376"/>
      <c r="AU77" s="457">
        <f t="shared" si="70"/>
        <v>0</v>
      </c>
      <c r="AV77" s="461"/>
      <c r="AW77" s="376"/>
      <c r="AX77" s="376"/>
      <c r="AY77" s="457">
        <f t="shared" si="71"/>
        <v>0</v>
      </c>
      <c r="AZ77" s="341"/>
      <c r="BA77" s="38" t="str">
        <f t="shared" ca="1" si="4"/>
        <v>-</v>
      </c>
      <c r="BB77" s="56"/>
      <c r="BC77" s="18"/>
      <c r="BD77" s="18"/>
      <c r="BE77" s="18"/>
      <c r="BF77" s="18"/>
      <c r="BG77" s="18"/>
      <c r="BH77" s="18"/>
    </row>
    <row r="78" spans="1:60" ht="13.5" x14ac:dyDescent="0.25">
      <c r="A78" s="791"/>
      <c r="B78" s="793"/>
      <c r="C78" s="311" t="str">
        <f>+Report!C79</f>
        <v>Total Related Construction / Renovation Costs (outside of General Contract)</v>
      </c>
      <c r="D78" s="366">
        <f t="shared" ref="D78:AY78" ca="1" si="72">SUM(D72:D77)</f>
        <v>0</v>
      </c>
      <c r="E78" s="366">
        <f t="shared" si="72"/>
        <v>0</v>
      </c>
      <c r="F78" s="366">
        <f t="shared" si="72"/>
        <v>0</v>
      </c>
      <c r="G78" s="366">
        <f t="shared" ca="1" si="72"/>
        <v>0</v>
      </c>
      <c r="H78" s="453">
        <f t="shared" ca="1" si="72"/>
        <v>0</v>
      </c>
      <c r="I78" s="453">
        <f t="shared" si="72"/>
        <v>0</v>
      </c>
      <c r="J78" s="453">
        <f t="shared" si="72"/>
        <v>0</v>
      </c>
      <c r="K78" s="453">
        <f t="shared" ca="1" si="72"/>
        <v>0</v>
      </c>
      <c r="L78" s="456">
        <f t="shared" si="72"/>
        <v>0</v>
      </c>
      <c r="M78" s="453">
        <f t="shared" si="72"/>
        <v>0</v>
      </c>
      <c r="N78" s="455">
        <f t="shared" si="72"/>
        <v>0</v>
      </c>
      <c r="O78" s="453">
        <f t="shared" si="72"/>
        <v>0</v>
      </c>
      <c r="P78" s="456">
        <f t="shared" si="72"/>
        <v>0</v>
      </c>
      <c r="Q78" s="453">
        <f t="shared" si="72"/>
        <v>0</v>
      </c>
      <c r="R78" s="455">
        <f t="shared" si="72"/>
        <v>0</v>
      </c>
      <c r="S78" s="453">
        <f t="shared" si="72"/>
        <v>0</v>
      </c>
      <c r="T78" s="456">
        <f t="shared" si="72"/>
        <v>0</v>
      </c>
      <c r="U78" s="453">
        <f t="shared" si="72"/>
        <v>0</v>
      </c>
      <c r="V78" s="455">
        <f t="shared" si="72"/>
        <v>0</v>
      </c>
      <c r="W78" s="453">
        <f t="shared" si="72"/>
        <v>0</v>
      </c>
      <c r="X78" s="456">
        <f t="shared" si="72"/>
        <v>0</v>
      </c>
      <c r="Y78" s="453">
        <f t="shared" si="72"/>
        <v>0</v>
      </c>
      <c r="Z78" s="455">
        <f t="shared" si="72"/>
        <v>0</v>
      </c>
      <c r="AA78" s="453">
        <f t="shared" si="72"/>
        <v>0</v>
      </c>
      <c r="AB78" s="456">
        <f t="shared" si="72"/>
        <v>0</v>
      </c>
      <c r="AC78" s="453">
        <f t="shared" si="72"/>
        <v>0</v>
      </c>
      <c r="AD78" s="455">
        <f t="shared" si="72"/>
        <v>0</v>
      </c>
      <c r="AE78" s="453">
        <f t="shared" si="72"/>
        <v>0</v>
      </c>
      <c r="AF78" s="456">
        <f t="shared" si="72"/>
        <v>0</v>
      </c>
      <c r="AG78" s="453">
        <f t="shared" si="72"/>
        <v>0</v>
      </c>
      <c r="AH78" s="455">
        <f t="shared" si="72"/>
        <v>0</v>
      </c>
      <c r="AI78" s="453">
        <f t="shared" si="72"/>
        <v>0</v>
      </c>
      <c r="AJ78" s="456">
        <f t="shared" si="72"/>
        <v>0</v>
      </c>
      <c r="AK78" s="453">
        <f t="shared" si="72"/>
        <v>0</v>
      </c>
      <c r="AL78" s="455">
        <f t="shared" si="72"/>
        <v>0</v>
      </c>
      <c r="AM78" s="453">
        <f t="shared" si="72"/>
        <v>0</v>
      </c>
      <c r="AN78" s="456">
        <f t="shared" si="72"/>
        <v>0</v>
      </c>
      <c r="AO78" s="453">
        <f t="shared" si="72"/>
        <v>0</v>
      </c>
      <c r="AP78" s="455">
        <f t="shared" si="72"/>
        <v>0</v>
      </c>
      <c r="AQ78" s="453">
        <f t="shared" si="72"/>
        <v>0</v>
      </c>
      <c r="AR78" s="456">
        <f t="shared" si="72"/>
        <v>0</v>
      </c>
      <c r="AS78" s="453">
        <f t="shared" si="72"/>
        <v>0</v>
      </c>
      <c r="AT78" s="455">
        <f t="shared" si="72"/>
        <v>0</v>
      </c>
      <c r="AU78" s="453">
        <f t="shared" si="72"/>
        <v>0</v>
      </c>
      <c r="AV78" s="453">
        <f t="shared" si="72"/>
        <v>0</v>
      </c>
      <c r="AW78" s="453">
        <f t="shared" si="72"/>
        <v>0</v>
      </c>
      <c r="AX78" s="453">
        <f t="shared" si="72"/>
        <v>0</v>
      </c>
      <c r="AY78" s="453">
        <f t="shared" si="72"/>
        <v>0</v>
      </c>
      <c r="AZ78" s="341"/>
      <c r="BA78" s="62" t="s">
        <v>378</v>
      </c>
      <c r="BB78" s="60"/>
      <c r="BC78" s="18"/>
      <c r="BD78" s="18"/>
      <c r="BE78" s="18"/>
      <c r="BF78" s="18"/>
      <c r="BG78" s="18"/>
      <c r="BH78" s="18"/>
    </row>
    <row r="79" spans="1:60" ht="15.75" x14ac:dyDescent="0.25">
      <c r="A79" s="791"/>
      <c r="B79" s="205"/>
      <c r="C79" s="312" t="str">
        <f>+Report!C80</f>
        <v>Total of Construction / Renovation Costs</v>
      </c>
      <c r="D79" s="364">
        <f t="shared" ref="D79:AY79" ca="1" si="73">+D78+D69</f>
        <v>0</v>
      </c>
      <c r="E79" s="364">
        <f t="shared" si="73"/>
        <v>0</v>
      </c>
      <c r="F79" s="364">
        <f t="shared" si="73"/>
        <v>0</v>
      </c>
      <c r="G79" s="364">
        <f t="shared" ca="1" si="73"/>
        <v>0</v>
      </c>
      <c r="H79" s="365">
        <f t="shared" ca="1" si="73"/>
        <v>0</v>
      </c>
      <c r="I79" s="365">
        <f t="shared" si="73"/>
        <v>0</v>
      </c>
      <c r="J79" s="365">
        <f t="shared" si="73"/>
        <v>0</v>
      </c>
      <c r="K79" s="368">
        <f t="shared" ca="1" si="73"/>
        <v>0</v>
      </c>
      <c r="L79" s="365">
        <f t="shared" si="73"/>
        <v>0</v>
      </c>
      <c r="M79" s="365">
        <f t="shared" si="73"/>
        <v>0</v>
      </c>
      <c r="N79" s="365">
        <f t="shared" si="73"/>
        <v>0</v>
      </c>
      <c r="O79" s="368">
        <f t="shared" si="73"/>
        <v>0</v>
      </c>
      <c r="P79" s="365">
        <f t="shared" si="73"/>
        <v>0</v>
      </c>
      <c r="Q79" s="365">
        <f t="shared" si="73"/>
        <v>0</v>
      </c>
      <c r="R79" s="365">
        <f t="shared" si="73"/>
        <v>0</v>
      </c>
      <c r="S79" s="368">
        <f t="shared" si="73"/>
        <v>0</v>
      </c>
      <c r="T79" s="365">
        <f t="shared" si="73"/>
        <v>0</v>
      </c>
      <c r="U79" s="365">
        <f t="shared" si="73"/>
        <v>0</v>
      </c>
      <c r="V79" s="365">
        <f t="shared" si="73"/>
        <v>0</v>
      </c>
      <c r="W79" s="368">
        <f t="shared" si="73"/>
        <v>0</v>
      </c>
      <c r="X79" s="365">
        <f t="shared" si="73"/>
        <v>0</v>
      </c>
      <c r="Y79" s="365">
        <f t="shared" si="73"/>
        <v>0</v>
      </c>
      <c r="Z79" s="365">
        <f t="shared" si="73"/>
        <v>0</v>
      </c>
      <c r="AA79" s="368">
        <f t="shared" si="73"/>
        <v>0</v>
      </c>
      <c r="AB79" s="365">
        <f t="shared" si="73"/>
        <v>0</v>
      </c>
      <c r="AC79" s="365">
        <f t="shared" si="73"/>
        <v>0</v>
      </c>
      <c r="AD79" s="365">
        <f t="shared" si="73"/>
        <v>0</v>
      </c>
      <c r="AE79" s="368">
        <f t="shared" si="73"/>
        <v>0</v>
      </c>
      <c r="AF79" s="365">
        <f t="shared" si="73"/>
        <v>0</v>
      </c>
      <c r="AG79" s="365">
        <f t="shared" si="73"/>
        <v>0</v>
      </c>
      <c r="AH79" s="365">
        <f t="shared" si="73"/>
        <v>0</v>
      </c>
      <c r="AI79" s="368">
        <f t="shared" si="73"/>
        <v>0</v>
      </c>
      <c r="AJ79" s="365">
        <f t="shared" si="73"/>
        <v>0</v>
      </c>
      <c r="AK79" s="365">
        <f t="shared" si="73"/>
        <v>0</v>
      </c>
      <c r="AL79" s="365">
        <f t="shared" si="73"/>
        <v>0</v>
      </c>
      <c r="AM79" s="368">
        <f t="shared" si="73"/>
        <v>0</v>
      </c>
      <c r="AN79" s="365">
        <f t="shared" si="73"/>
        <v>0</v>
      </c>
      <c r="AO79" s="365">
        <f t="shared" si="73"/>
        <v>0</v>
      </c>
      <c r="AP79" s="365">
        <f t="shared" si="73"/>
        <v>0</v>
      </c>
      <c r="AQ79" s="368">
        <f t="shared" si="73"/>
        <v>0</v>
      </c>
      <c r="AR79" s="365">
        <f t="shared" si="73"/>
        <v>0</v>
      </c>
      <c r="AS79" s="365">
        <f t="shared" si="73"/>
        <v>0</v>
      </c>
      <c r="AT79" s="365">
        <f t="shared" si="73"/>
        <v>0</v>
      </c>
      <c r="AU79" s="368">
        <f t="shared" si="73"/>
        <v>0</v>
      </c>
      <c r="AV79" s="365">
        <f t="shared" si="73"/>
        <v>0</v>
      </c>
      <c r="AW79" s="365">
        <f t="shared" si="73"/>
        <v>0</v>
      </c>
      <c r="AX79" s="365">
        <f t="shared" si="73"/>
        <v>0</v>
      </c>
      <c r="AY79" s="464">
        <f t="shared" si="73"/>
        <v>0</v>
      </c>
      <c r="AZ79" s="341"/>
      <c r="BA79" s="62" t="s">
        <v>378</v>
      </c>
      <c r="BB79" s="60"/>
      <c r="BC79" s="18"/>
      <c r="BD79" s="18"/>
      <c r="BE79" s="18"/>
      <c r="BF79" s="18"/>
      <c r="BG79" s="18"/>
      <c r="BH79" s="18"/>
    </row>
    <row r="80" spans="1:60" ht="13.5" x14ac:dyDescent="0.25">
      <c r="A80" s="357"/>
      <c r="B80" s="194"/>
      <c r="C80" s="195"/>
      <c r="D80" s="195"/>
      <c r="E80" s="195"/>
      <c r="F80" s="195"/>
      <c r="G80" s="359"/>
      <c r="H80" s="350"/>
      <c r="I80" s="350"/>
      <c r="J80" s="350"/>
      <c r="K80" s="458"/>
      <c r="L80" s="350"/>
      <c r="M80" s="350"/>
      <c r="N80" s="350"/>
      <c r="O80" s="458"/>
      <c r="P80" s="350"/>
      <c r="Q80" s="350"/>
      <c r="R80" s="350"/>
      <c r="S80" s="458"/>
      <c r="T80" s="350"/>
      <c r="U80" s="350"/>
      <c r="V80" s="350"/>
      <c r="W80" s="458"/>
      <c r="X80" s="350"/>
      <c r="Y80" s="350"/>
      <c r="Z80" s="350"/>
      <c r="AA80" s="458"/>
      <c r="AB80" s="350"/>
      <c r="AC80" s="350"/>
      <c r="AD80" s="350"/>
      <c r="AE80" s="458"/>
      <c r="AF80" s="350"/>
      <c r="AG80" s="350"/>
      <c r="AH80" s="350"/>
      <c r="AI80" s="458"/>
      <c r="AJ80" s="350"/>
      <c r="AK80" s="350"/>
      <c r="AL80" s="350"/>
      <c r="AM80" s="458"/>
      <c r="AN80" s="350"/>
      <c r="AO80" s="350"/>
      <c r="AP80" s="350"/>
      <c r="AQ80" s="458"/>
      <c r="AR80" s="350"/>
      <c r="AS80" s="350"/>
      <c r="AT80" s="350"/>
      <c r="AU80" s="458"/>
      <c r="AV80" s="350"/>
      <c r="AW80" s="350"/>
      <c r="AX80" s="350"/>
      <c r="AY80" s="374"/>
      <c r="AZ80" s="341"/>
      <c r="BA80" s="62" t="s">
        <v>378</v>
      </c>
      <c r="BB80" s="60"/>
      <c r="BC80" s="18"/>
      <c r="BD80" s="18"/>
      <c r="BE80" s="18"/>
      <c r="BF80" s="18"/>
      <c r="BG80" s="18"/>
      <c r="BH80" s="18"/>
    </row>
    <row r="81" spans="1:60" ht="15" x14ac:dyDescent="0.25">
      <c r="A81" s="306">
        <f>+Report!A82</f>
        <v>600</v>
      </c>
      <c r="B81" s="303" t="str">
        <f>+Report!B82</f>
        <v>Materials Inspection  &amp; Testing</v>
      </c>
      <c r="C81" s="112"/>
      <c r="D81" s="112"/>
      <c r="E81" s="112"/>
      <c r="F81" s="112"/>
      <c r="G81" s="360"/>
      <c r="H81" s="351"/>
      <c r="I81" s="351"/>
      <c r="J81" s="351"/>
      <c r="K81" s="460"/>
      <c r="L81" s="351"/>
      <c r="M81" s="351"/>
      <c r="N81" s="351"/>
      <c r="O81" s="460"/>
      <c r="P81" s="351"/>
      <c r="Q81" s="351"/>
      <c r="R81" s="351"/>
      <c r="S81" s="460"/>
      <c r="T81" s="351"/>
      <c r="U81" s="351"/>
      <c r="V81" s="351"/>
      <c r="W81" s="460"/>
      <c r="X81" s="351"/>
      <c r="Y81" s="351"/>
      <c r="Z81" s="351"/>
      <c r="AA81" s="460"/>
      <c r="AB81" s="351"/>
      <c r="AC81" s="351"/>
      <c r="AD81" s="351"/>
      <c r="AE81" s="460"/>
      <c r="AF81" s="351"/>
      <c r="AG81" s="351"/>
      <c r="AH81" s="351"/>
      <c r="AI81" s="460"/>
      <c r="AJ81" s="351"/>
      <c r="AK81" s="351"/>
      <c r="AL81" s="351"/>
      <c r="AM81" s="460"/>
      <c r="AN81" s="351"/>
      <c r="AO81" s="351"/>
      <c r="AP81" s="351"/>
      <c r="AQ81" s="460"/>
      <c r="AR81" s="351"/>
      <c r="AS81" s="351"/>
      <c r="AT81" s="351"/>
      <c r="AU81" s="460"/>
      <c r="AV81" s="351"/>
      <c r="AW81" s="351"/>
      <c r="AX81" s="351"/>
      <c r="AY81" s="374"/>
      <c r="AZ81" s="341"/>
      <c r="BA81" s="62" t="s">
        <v>378</v>
      </c>
      <c r="BB81" s="60"/>
      <c r="BC81" s="18"/>
      <c r="BD81" s="18"/>
      <c r="BE81" s="18"/>
      <c r="BF81" s="18"/>
      <c r="BG81" s="18"/>
      <c r="BH81" s="18"/>
    </row>
    <row r="82" spans="1:60" ht="13.5" x14ac:dyDescent="0.25">
      <c r="A82" s="307"/>
      <c r="B82" s="114">
        <f>+Report!B83</f>
        <v>601</v>
      </c>
      <c r="C82" s="101" t="str">
        <f>+Report!C83</f>
        <v>Soil Testing</v>
      </c>
      <c r="D82" s="363">
        <f t="shared" ref="D82:D90" ca="1" si="74">IF($AY$111&lt;&gt;0,AV82,IF($AU$111&lt;&gt;0,AR82,IF($AQ$111&lt;&gt;0,AN82,IF($AM$111&lt;&gt;0,AJ82,IF($AI$111&lt;&gt;0,AF82,IF($AE$111&lt;&gt;0,AB82,IF($AA$111&lt;&gt;0,X82,IF($W$111&lt;&gt;0,T82,IF($S$111&lt;&gt;0,P82,IF($O$111&lt;&gt;0,L82,H82))))))))))</f>
        <v>0</v>
      </c>
      <c r="E82" s="363">
        <f t="shared" ref="E82:E90" si="75">IF($AY$111&lt;&gt;0,AW82,IF($AU$111&lt;&gt;0,AS82,IF($AQ$111&lt;&gt;0,AO82,IF($AM$111&lt;&gt;0,AK82,IF($AI$111&lt;&gt;0,AG82,IF($AE$111&lt;&gt;0,AC82,IF($AA$111&lt;&gt;0,Y82,IF($W$111&lt;&gt;0,U82,IF($S$111&lt;&gt;0,Q82,IF($O$111&lt;&gt;0,M82,I82))))))))))</f>
        <v>0</v>
      </c>
      <c r="F82" s="363">
        <f t="shared" ref="F82:F90" si="76">IF($AY$111&lt;&gt;0,AX82,IF($AU$111&lt;&gt;0,AT82,IF($AQ$111&lt;&gt;0,AP82,IF($AM$111&lt;&gt;0,AL82,IF($AI$111&lt;&gt;0,AH82,IF($AE$111&lt;&gt;0,AD82,IF($AA$111&lt;&gt;0,Z82,IF($W$111&lt;&gt;0,V82,IF($S$111&lt;&gt;0,R82,IF($O$111&lt;&gt;0,N82,J82))))))))))</f>
        <v>0</v>
      </c>
      <c r="G82" s="363">
        <f t="shared" ref="G82:G90" ca="1" si="77">IF($AY$111&lt;&gt;0,AY82,IF($AU$111&lt;&gt;0,AU82,IF($AQ$111&lt;&gt;0,AQ82,IF($AM$111&lt;&gt;0,AM82,IF($AI$111&lt;&gt;0,AI82,IF($AE$111&lt;&gt;0,AE82,IF($AA$111&lt;&gt;0,AA82,IF($W$111&lt;&gt;0,W82,IF($S$111&lt;&gt;0,S82,IF($O$111&lt;&gt;0,O82,K82))))))))))</f>
        <v>0</v>
      </c>
      <c r="H82" s="461">
        <f ca="1">+'Initial Estimate'!H85</f>
        <v>0</v>
      </c>
      <c r="I82" s="376"/>
      <c r="J82" s="376"/>
      <c r="K82" s="457">
        <f ca="1">SUM(H82:J82)</f>
        <v>0</v>
      </c>
      <c r="L82" s="461"/>
      <c r="M82" s="376"/>
      <c r="N82" s="376"/>
      <c r="O82" s="457">
        <f>SUBTOTAL(9,L82:N82)</f>
        <v>0</v>
      </c>
      <c r="P82" s="461"/>
      <c r="Q82" s="376"/>
      <c r="R82" s="376"/>
      <c r="S82" s="457">
        <f t="shared" ref="S82:S90" si="78">SUBTOTAL(9,P82:R82)</f>
        <v>0</v>
      </c>
      <c r="T82" s="461"/>
      <c r="U82" s="376"/>
      <c r="V82" s="376"/>
      <c r="W82" s="457">
        <f t="shared" ref="W82:W90" si="79">SUBTOTAL(9,T82:V82)</f>
        <v>0</v>
      </c>
      <c r="X82" s="461"/>
      <c r="Y82" s="376"/>
      <c r="Z82" s="376"/>
      <c r="AA82" s="457">
        <f t="shared" ref="AA82:AA90" si="80">SUBTOTAL(9,X82:Z82)</f>
        <v>0</v>
      </c>
      <c r="AB82" s="461"/>
      <c r="AC82" s="376"/>
      <c r="AD82" s="376"/>
      <c r="AE82" s="457">
        <f t="shared" ref="AE82:AE90" si="81">SUBTOTAL(9,AB82:AD82)</f>
        <v>0</v>
      </c>
      <c r="AF82" s="461"/>
      <c r="AG82" s="376"/>
      <c r="AH82" s="376"/>
      <c r="AI82" s="457">
        <f t="shared" ref="AI82:AI90" si="82">SUBTOTAL(9,AF82:AH82)</f>
        <v>0</v>
      </c>
      <c r="AJ82" s="461"/>
      <c r="AK82" s="376"/>
      <c r="AL82" s="376"/>
      <c r="AM82" s="457">
        <f t="shared" ref="AM82:AM90" si="83">SUBTOTAL(9,AJ82:AL82)</f>
        <v>0</v>
      </c>
      <c r="AN82" s="461"/>
      <c r="AO82" s="376"/>
      <c r="AP82" s="376"/>
      <c r="AQ82" s="457">
        <f t="shared" ref="AQ82:AQ90" si="84">SUBTOTAL(9,AN82:AP82)</f>
        <v>0</v>
      </c>
      <c r="AR82" s="461"/>
      <c r="AS82" s="376"/>
      <c r="AT82" s="376"/>
      <c r="AU82" s="457">
        <f t="shared" ref="AU82:AU90" si="85">SUBTOTAL(9,AR82:AT82)</f>
        <v>0</v>
      </c>
      <c r="AV82" s="461"/>
      <c r="AW82" s="376"/>
      <c r="AX82" s="376"/>
      <c r="AY82" s="457">
        <f t="shared" ref="AY82:AY90" si="86">SUBTOTAL(9,AV82:AX82)</f>
        <v>0</v>
      </c>
      <c r="AZ82" s="341"/>
      <c r="BA82" s="38" t="str">
        <f t="shared" ref="BA82:BA113" ca="1" si="87">IF(OR(G82&lt;&gt;0,K82&lt;&gt;0,O82&lt;&gt;0,S82&lt;&gt;0,W82&lt;&gt;0,AA82&lt;&gt;0,AE82&lt;&gt;0,AJ82&lt;&gt;0,AM82&lt;&gt;0,AQ82&lt;&gt;0,AU82&lt;&gt;0,AY82&lt;&gt;0),"Print line","-")</f>
        <v>-</v>
      </c>
      <c r="BB82" s="60"/>
      <c r="BC82" s="18"/>
      <c r="BD82" s="18"/>
      <c r="BE82" s="18"/>
      <c r="BF82" s="18"/>
      <c r="BG82" s="18"/>
      <c r="BH82" s="18"/>
    </row>
    <row r="83" spans="1:60" ht="13.5" x14ac:dyDescent="0.25">
      <c r="A83" s="307"/>
      <c r="B83" s="114">
        <f>+Report!B84</f>
        <v>602</v>
      </c>
      <c r="C83" s="101" t="str">
        <f>+Report!C84</f>
        <v>Concrete Testing</v>
      </c>
      <c r="D83" s="363">
        <f t="shared" ca="1" si="74"/>
        <v>0</v>
      </c>
      <c r="E83" s="363">
        <f t="shared" si="75"/>
        <v>0</v>
      </c>
      <c r="F83" s="363">
        <f t="shared" si="76"/>
        <v>0</v>
      </c>
      <c r="G83" s="363">
        <f t="shared" ca="1" si="77"/>
        <v>0</v>
      </c>
      <c r="H83" s="461">
        <f ca="1">+'Initial Estimate'!H86</f>
        <v>0</v>
      </c>
      <c r="I83" s="376"/>
      <c r="J83" s="376"/>
      <c r="K83" s="457">
        <f t="shared" ref="K83:K90" ca="1" si="88">SUM(H83:J83)</f>
        <v>0</v>
      </c>
      <c r="L83" s="461"/>
      <c r="M83" s="376"/>
      <c r="N83" s="376"/>
      <c r="O83" s="457">
        <f t="shared" ref="O83:O90" si="89">SUBTOTAL(9,L83:N83)</f>
        <v>0</v>
      </c>
      <c r="P83" s="461"/>
      <c r="Q83" s="376"/>
      <c r="R83" s="376"/>
      <c r="S83" s="457">
        <f t="shared" si="78"/>
        <v>0</v>
      </c>
      <c r="T83" s="461"/>
      <c r="U83" s="376"/>
      <c r="V83" s="376"/>
      <c r="W83" s="457">
        <f t="shared" si="79"/>
        <v>0</v>
      </c>
      <c r="X83" s="461"/>
      <c r="Y83" s="376"/>
      <c r="Z83" s="376"/>
      <c r="AA83" s="457">
        <f t="shared" si="80"/>
        <v>0</v>
      </c>
      <c r="AB83" s="461"/>
      <c r="AC83" s="376"/>
      <c r="AD83" s="376"/>
      <c r="AE83" s="457">
        <f t="shared" si="81"/>
        <v>0</v>
      </c>
      <c r="AF83" s="461"/>
      <c r="AG83" s="376"/>
      <c r="AH83" s="376"/>
      <c r="AI83" s="457">
        <f t="shared" si="82"/>
        <v>0</v>
      </c>
      <c r="AJ83" s="461"/>
      <c r="AK83" s="376"/>
      <c r="AL83" s="376"/>
      <c r="AM83" s="457">
        <f t="shared" si="83"/>
        <v>0</v>
      </c>
      <c r="AN83" s="461"/>
      <c r="AO83" s="376"/>
      <c r="AP83" s="376"/>
      <c r="AQ83" s="457">
        <f t="shared" si="84"/>
        <v>0</v>
      </c>
      <c r="AR83" s="461"/>
      <c r="AS83" s="376"/>
      <c r="AT83" s="376"/>
      <c r="AU83" s="457">
        <f t="shared" si="85"/>
        <v>0</v>
      </c>
      <c r="AV83" s="461"/>
      <c r="AW83" s="376"/>
      <c r="AX83" s="376"/>
      <c r="AY83" s="457">
        <f t="shared" si="86"/>
        <v>0</v>
      </c>
      <c r="AZ83" s="341"/>
      <c r="BA83" s="38" t="str">
        <f t="shared" ca="1" si="87"/>
        <v>-</v>
      </c>
      <c r="BB83" s="60"/>
      <c r="BC83" s="18"/>
      <c r="BD83" s="18"/>
      <c r="BE83" s="18"/>
      <c r="BF83" s="18"/>
      <c r="BG83" s="18"/>
      <c r="BH83" s="18"/>
    </row>
    <row r="84" spans="1:60" ht="13.5" x14ac:dyDescent="0.25">
      <c r="A84" s="307"/>
      <c r="B84" s="114">
        <f>+Report!B85</f>
        <v>603</v>
      </c>
      <c r="C84" s="101" t="str">
        <f>+Report!C85</f>
        <v>Pile Inspection Testing</v>
      </c>
      <c r="D84" s="363">
        <f t="shared" ca="1" si="74"/>
        <v>0</v>
      </c>
      <c r="E84" s="363">
        <f t="shared" si="75"/>
        <v>0</v>
      </c>
      <c r="F84" s="363">
        <f t="shared" si="76"/>
        <v>0</v>
      </c>
      <c r="G84" s="363">
        <f t="shared" ca="1" si="77"/>
        <v>0</v>
      </c>
      <c r="H84" s="461">
        <f ca="1">+'Initial Estimate'!H87</f>
        <v>0</v>
      </c>
      <c r="I84" s="376"/>
      <c r="J84" s="376"/>
      <c r="K84" s="457">
        <f ca="1">SUM(H84:J84)</f>
        <v>0</v>
      </c>
      <c r="L84" s="461"/>
      <c r="M84" s="376"/>
      <c r="N84" s="376"/>
      <c r="O84" s="457">
        <f t="shared" si="89"/>
        <v>0</v>
      </c>
      <c r="P84" s="461"/>
      <c r="Q84" s="376"/>
      <c r="R84" s="376"/>
      <c r="S84" s="457">
        <f t="shared" si="78"/>
        <v>0</v>
      </c>
      <c r="T84" s="461"/>
      <c r="U84" s="376"/>
      <c r="V84" s="376"/>
      <c r="W84" s="457">
        <f t="shared" si="79"/>
        <v>0</v>
      </c>
      <c r="X84" s="461"/>
      <c r="Y84" s="376"/>
      <c r="Z84" s="376"/>
      <c r="AA84" s="457">
        <f t="shared" si="80"/>
        <v>0</v>
      </c>
      <c r="AB84" s="461"/>
      <c r="AC84" s="376"/>
      <c r="AD84" s="376"/>
      <c r="AE84" s="457">
        <f t="shared" si="81"/>
        <v>0</v>
      </c>
      <c r="AF84" s="461"/>
      <c r="AG84" s="376"/>
      <c r="AH84" s="376"/>
      <c r="AI84" s="457">
        <f t="shared" si="82"/>
        <v>0</v>
      </c>
      <c r="AJ84" s="461"/>
      <c r="AK84" s="376"/>
      <c r="AL84" s="376"/>
      <c r="AM84" s="457">
        <f t="shared" si="83"/>
        <v>0</v>
      </c>
      <c r="AN84" s="461"/>
      <c r="AO84" s="376"/>
      <c r="AP84" s="376"/>
      <c r="AQ84" s="457">
        <f t="shared" si="84"/>
        <v>0</v>
      </c>
      <c r="AR84" s="461"/>
      <c r="AS84" s="376"/>
      <c r="AT84" s="376"/>
      <c r="AU84" s="457">
        <f t="shared" si="85"/>
        <v>0</v>
      </c>
      <c r="AV84" s="461"/>
      <c r="AW84" s="376"/>
      <c r="AX84" s="376"/>
      <c r="AY84" s="457">
        <f t="shared" si="86"/>
        <v>0</v>
      </c>
      <c r="AZ84" s="341"/>
      <c r="BA84" s="38" t="str">
        <f t="shared" ca="1" si="87"/>
        <v>-</v>
      </c>
      <c r="BB84" s="60"/>
      <c r="BC84" s="18"/>
      <c r="BD84" s="18"/>
      <c r="BE84" s="18"/>
      <c r="BF84" s="18"/>
      <c r="BG84" s="18"/>
      <c r="BH84" s="18"/>
    </row>
    <row r="85" spans="1:60" ht="13.5" x14ac:dyDescent="0.25">
      <c r="A85" s="307"/>
      <c r="B85" s="114">
        <f>+Report!B86</f>
        <v>604</v>
      </c>
      <c r="C85" s="101" t="str">
        <f>+Report!C86</f>
        <v>Welding Inspection.</v>
      </c>
      <c r="D85" s="363">
        <f t="shared" ca="1" si="74"/>
        <v>0</v>
      </c>
      <c r="E85" s="363">
        <f t="shared" si="75"/>
        <v>0</v>
      </c>
      <c r="F85" s="363">
        <f t="shared" si="76"/>
        <v>0</v>
      </c>
      <c r="G85" s="363">
        <f t="shared" ca="1" si="77"/>
        <v>0</v>
      </c>
      <c r="H85" s="461">
        <f ca="1">+'Initial Estimate'!H88</f>
        <v>0</v>
      </c>
      <c r="I85" s="376"/>
      <c r="J85" s="376"/>
      <c r="K85" s="457">
        <f ca="1">SUM(H85:J85)</f>
        <v>0</v>
      </c>
      <c r="L85" s="461"/>
      <c r="M85" s="376"/>
      <c r="N85" s="376"/>
      <c r="O85" s="457">
        <f t="shared" si="89"/>
        <v>0</v>
      </c>
      <c r="P85" s="461"/>
      <c r="Q85" s="376"/>
      <c r="R85" s="376"/>
      <c r="S85" s="457">
        <f t="shared" si="78"/>
        <v>0</v>
      </c>
      <c r="T85" s="461"/>
      <c r="U85" s="376"/>
      <c r="V85" s="376"/>
      <c r="W85" s="457">
        <f t="shared" si="79"/>
        <v>0</v>
      </c>
      <c r="X85" s="461"/>
      <c r="Y85" s="376"/>
      <c r="Z85" s="376"/>
      <c r="AA85" s="457">
        <f t="shared" si="80"/>
        <v>0</v>
      </c>
      <c r="AB85" s="461"/>
      <c r="AC85" s="376"/>
      <c r="AD85" s="376"/>
      <c r="AE85" s="457">
        <f t="shared" si="81"/>
        <v>0</v>
      </c>
      <c r="AF85" s="461"/>
      <c r="AG85" s="376"/>
      <c r="AH85" s="376"/>
      <c r="AI85" s="457">
        <f t="shared" si="82"/>
        <v>0</v>
      </c>
      <c r="AJ85" s="461"/>
      <c r="AK85" s="376"/>
      <c r="AL85" s="376"/>
      <c r="AM85" s="457">
        <f t="shared" si="83"/>
        <v>0</v>
      </c>
      <c r="AN85" s="461"/>
      <c r="AO85" s="376"/>
      <c r="AP85" s="376"/>
      <c r="AQ85" s="457">
        <f t="shared" si="84"/>
        <v>0</v>
      </c>
      <c r="AR85" s="461"/>
      <c r="AS85" s="376"/>
      <c r="AT85" s="376"/>
      <c r="AU85" s="457">
        <f t="shared" si="85"/>
        <v>0</v>
      </c>
      <c r="AV85" s="461"/>
      <c r="AW85" s="376"/>
      <c r="AX85" s="376"/>
      <c r="AY85" s="457">
        <f t="shared" si="86"/>
        <v>0</v>
      </c>
      <c r="AZ85" s="341"/>
      <c r="BA85" s="38" t="str">
        <f t="shared" ca="1" si="87"/>
        <v>-</v>
      </c>
      <c r="BB85" s="56"/>
      <c r="BC85" s="18"/>
      <c r="BD85" s="18"/>
      <c r="BE85" s="18"/>
      <c r="BF85" s="18"/>
      <c r="BG85" s="18"/>
      <c r="BH85" s="18"/>
    </row>
    <row r="86" spans="1:60" ht="13.5" x14ac:dyDescent="0.25">
      <c r="A86" s="307"/>
      <c r="B86" s="114">
        <f>+Report!B87</f>
        <v>605</v>
      </c>
      <c r="C86" s="101" t="str">
        <f>+Report!C87</f>
        <v>Air / Vapour Barrier Inspection</v>
      </c>
      <c r="D86" s="363">
        <f t="shared" ca="1" si="74"/>
        <v>0</v>
      </c>
      <c r="E86" s="363">
        <f t="shared" si="75"/>
        <v>0</v>
      </c>
      <c r="F86" s="363">
        <f t="shared" si="76"/>
        <v>0</v>
      </c>
      <c r="G86" s="363">
        <f t="shared" ca="1" si="77"/>
        <v>0</v>
      </c>
      <c r="H86" s="461">
        <f ca="1">+'Initial Estimate'!H89</f>
        <v>0</v>
      </c>
      <c r="I86" s="376"/>
      <c r="J86" s="376"/>
      <c r="K86" s="457">
        <f ca="1">SUM(H86:J86)</f>
        <v>0</v>
      </c>
      <c r="L86" s="461"/>
      <c r="M86" s="376"/>
      <c r="N86" s="376"/>
      <c r="O86" s="457">
        <f t="shared" si="89"/>
        <v>0</v>
      </c>
      <c r="P86" s="461"/>
      <c r="Q86" s="376"/>
      <c r="R86" s="376"/>
      <c r="S86" s="457">
        <f t="shared" si="78"/>
        <v>0</v>
      </c>
      <c r="T86" s="461"/>
      <c r="U86" s="376"/>
      <c r="V86" s="376"/>
      <c r="W86" s="457">
        <f t="shared" si="79"/>
        <v>0</v>
      </c>
      <c r="X86" s="461"/>
      <c r="Y86" s="376"/>
      <c r="Z86" s="376"/>
      <c r="AA86" s="457">
        <f t="shared" si="80"/>
        <v>0</v>
      </c>
      <c r="AB86" s="461"/>
      <c r="AC86" s="376"/>
      <c r="AD86" s="376"/>
      <c r="AE86" s="457">
        <f t="shared" si="81"/>
        <v>0</v>
      </c>
      <c r="AF86" s="461"/>
      <c r="AG86" s="376"/>
      <c r="AH86" s="376"/>
      <c r="AI86" s="457">
        <f t="shared" si="82"/>
        <v>0</v>
      </c>
      <c r="AJ86" s="461"/>
      <c r="AK86" s="376"/>
      <c r="AL86" s="376"/>
      <c r="AM86" s="457">
        <f t="shared" si="83"/>
        <v>0</v>
      </c>
      <c r="AN86" s="461"/>
      <c r="AO86" s="376"/>
      <c r="AP86" s="376"/>
      <c r="AQ86" s="457">
        <f t="shared" si="84"/>
        <v>0</v>
      </c>
      <c r="AR86" s="461"/>
      <c r="AS86" s="376"/>
      <c r="AT86" s="376"/>
      <c r="AU86" s="457">
        <f t="shared" si="85"/>
        <v>0</v>
      </c>
      <c r="AV86" s="461"/>
      <c r="AW86" s="376"/>
      <c r="AX86" s="376"/>
      <c r="AY86" s="457">
        <f t="shared" si="86"/>
        <v>0</v>
      </c>
      <c r="AZ86" s="341"/>
      <c r="BA86" s="38" t="str">
        <f t="shared" ca="1" si="87"/>
        <v>-</v>
      </c>
      <c r="BB86" s="56"/>
      <c r="BC86" s="18"/>
      <c r="BD86" s="18"/>
      <c r="BE86" s="18"/>
      <c r="BF86" s="18"/>
      <c r="BG86" s="18"/>
      <c r="BH86" s="18"/>
    </row>
    <row r="87" spans="1:60" ht="13.5" x14ac:dyDescent="0.25">
      <c r="A87" s="308"/>
      <c r="B87" s="114">
        <f>+Report!B88</f>
        <v>606</v>
      </c>
      <c r="C87" s="101" t="str">
        <f>+Report!C88</f>
        <v>Envelope &amp; Roofing Inspection</v>
      </c>
      <c r="D87" s="363">
        <f t="shared" ca="1" si="74"/>
        <v>0</v>
      </c>
      <c r="E87" s="363">
        <f t="shared" si="75"/>
        <v>0</v>
      </c>
      <c r="F87" s="363">
        <f t="shared" si="76"/>
        <v>0</v>
      </c>
      <c r="G87" s="363">
        <f t="shared" ca="1" si="77"/>
        <v>0</v>
      </c>
      <c r="H87" s="461">
        <f ca="1">+'Initial Estimate'!H90</f>
        <v>0</v>
      </c>
      <c r="I87" s="376"/>
      <c r="J87" s="376"/>
      <c r="K87" s="457">
        <f ca="1">SUM(H87:J87)</f>
        <v>0</v>
      </c>
      <c r="L87" s="461"/>
      <c r="M87" s="376"/>
      <c r="N87" s="376"/>
      <c r="O87" s="457">
        <f t="shared" si="89"/>
        <v>0</v>
      </c>
      <c r="P87" s="461"/>
      <c r="Q87" s="376"/>
      <c r="R87" s="376"/>
      <c r="S87" s="457">
        <f t="shared" si="78"/>
        <v>0</v>
      </c>
      <c r="T87" s="461"/>
      <c r="U87" s="376"/>
      <c r="V87" s="376"/>
      <c r="W87" s="457">
        <f t="shared" si="79"/>
        <v>0</v>
      </c>
      <c r="X87" s="461"/>
      <c r="Y87" s="376"/>
      <c r="Z87" s="376"/>
      <c r="AA87" s="457">
        <f t="shared" si="80"/>
        <v>0</v>
      </c>
      <c r="AB87" s="461"/>
      <c r="AC87" s="376"/>
      <c r="AD87" s="376"/>
      <c r="AE87" s="457">
        <f t="shared" si="81"/>
        <v>0</v>
      </c>
      <c r="AF87" s="461"/>
      <c r="AG87" s="376"/>
      <c r="AH87" s="376"/>
      <c r="AI87" s="457">
        <f>SUBTOTAL(9,AF87:AH87)</f>
        <v>0</v>
      </c>
      <c r="AJ87" s="461"/>
      <c r="AK87" s="376"/>
      <c r="AL87" s="376"/>
      <c r="AM87" s="457">
        <f t="shared" si="83"/>
        <v>0</v>
      </c>
      <c r="AN87" s="461"/>
      <c r="AO87" s="376"/>
      <c r="AP87" s="376"/>
      <c r="AQ87" s="457">
        <f t="shared" si="84"/>
        <v>0</v>
      </c>
      <c r="AR87" s="461"/>
      <c r="AS87" s="376"/>
      <c r="AT87" s="376"/>
      <c r="AU87" s="457">
        <f t="shared" si="85"/>
        <v>0</v>
      </c>
      <c r="AV87" s="461"/>
      <c r="AW87" s="376"/>
      <c r="AX87" s="376"/>
      <c r="AY87" s="457">
        <f t="shared" si="86"/>
        <v>0</v>
      </c>
      <c r="AZ87" s="341"/>
      <c r="BA87" s="38" t="str">
        <f t="shared" ca="1" si="87"/>
        <v>-</v>
      </c>
      <c r="BB87" s="56"/>
      <c r="BC87" s="18"/>
      <c r="BD87" s="18"/>
      <c r="BE87" s="18"/>
      <c r="BF87" s="18"/>
      <c r="BG87" s="18"/>
      <c r="BH87" s="18"/>
    </row>
    <row r="88" spans="1:60" ht="13.5" x14ac:dyDescent="0.25">
      <c r="A88" s="307"/>
      <c r="B88" s="114">
        <f>+Report!B89</f>
        <v>607</v>
      </c>
      <c r="C88" s="101" t="str">
        <f>+Report!C89</f>
        <v>Waterproofing Inspection</v>
      </c>
      <c r="D88" s="363">
        <f t="shared" ca="1" si="74"/>
        <v>0</v>
      </c>
      <c r="E88" s="363">
        <f t="shared" si="75"/>
        <v>0</v>
      </c>
      <c r="F88" s="363">
        <f t="shared" si="76"/>
        <v>0</v>
      </c>
      <c r="G88" s="363">
        <f t="shared" ca="1" si="77"/>
        <v>0</v>
      </c>
      <c r="H88" s="461">
        <f ca="1">+'Initial Estimate'!H91</f>
        <v>0</v>
      </c>
      <c r="I88" s="376"/>
      <c r="J88" s="376"/>
      <c r="K88" s="457">
        <f ca="1">SUM(H88:J88)</f>
        <v>0</v>
      </c>
      <c r="L88" s="461"/>
      <c r="M88" s="376"/>
      <c r="N88" s="376"/>
      <c r="O88" s="457">
        <f t="shared" si="89"/>
        <v>0</v>
      </c>
      <c r="P88" s="461"/>
      <c r="Q88" s="376"/>
      <c r="R88" s="376"/>
      <c r="S88" s="457">
        <f t="shared" si="78"/>
        <v>0</v>
      </c>
      <c r="T88" s="461"/>
      <c r="U88" s="376"/>
      <c r="V88" s="376"/>
      <c r="W88" s="457">
        <f t="shared" si="79"/>
        <v>0</v>
      </c>
      <c r="X88" s="461"/>
      <c r="Y88" s="376"/>
      <c r="Z88" s="376"/>
      <c r="AA88" s="457">
        <f t="shared" si="80"/>
        <v>0</v>
      </c>
      <c r="AB88" s="461"/>
      <c r="AC88" s="376"/>
      <c r="AD88" s="376"/>
      <c r="AE88" s="457">
        <f t="shared" si="81"/>
        <v>0</v>
      </c>
      <c r="AF88" s="461"/>
      <c r="AG88" s="376"/>
      <c r="AH88" s="376"/>
      <c r="AI88" s="457">
        <f>SUBTOTAL(9,AF88:AH88)</f>
        <v>0</v>
      </c>
      <c r="AJ88" s="461"/>
      <c r="AK88" s="376"/>
      <c r="AL88" s="376"/>
      <c r="AM88" s="457">
        <f t="shared" si="83"/>
        <v>0</v>
      </c>
      <c r="AN88" s="461"/>
      <c r="AO88" s="376"/>
      <c r="AP88" s="376"/>
      <c r="AQ88" s="457">
        <f t="shared" si="84"/>
        <v>0</v>
      </c>
      <c r="AR88" s="461"/>
      <c r="AS88" s="376"/>
      <c r="AT88" s="376"/>
      <c r="AU88" s="457">
        <f t="shared" si="85"/>
        <v>0</v>
      </c>
      <c r="AV88" s="461"/>
      <c r="AW88" s="376"/>
      <c r="AX88" s="376"/>
      <c r="AY88" s="457">
        <f t="shared" si="86"/>
        <v>0</v>
      </c>
      <c r="AZ88" s="341"/>
      <c r="BA88" s="38" t="str">
        <f t="shared" ca="1" si="87"/>
        <v>-</v>
      </c>
      <c r="BB88" s="56"/>
      <c r="BC88" s="18"/>
      <c r="BD88" s="18"/>
      <c r="BE88" s="18"/>
      <c r="BF88" s="18"/>
      <c r="BG88" s="18"/>
      <c r="BH88" s="18"/>
    </row>
    <row r="89" spans="1:60" ht="13.5" x14ac:dyDescent="0.25">
      <c r="A89" s="307"/>
      <c r="B89" s="114">
        <f>+Report!B90</f>
        <v>608</v>
      </c>
      <c r="C89" s="101" t="str">
        <f>+Report!C90</f>
        <v>Asphalt Testing</v>
      </c>
      <c r="D89" s="363">
        <f t="shared" ca="1" si="74"/>
        <v>0</v>
      </c>
      <c r="E89" s="363">
        <f t="shared" si="75"/>
        <v>0</v>
      </c>
      <c r="F89" s="363">
        <f t="shared" si="76"/>
        <v>0</v>
      </c>
      <c r="G89" s="363">
        <f t="shared" ca="1" si="77"/>
        <v>0</v>
      </c>
      <c r="H89" s="461">
        <f ca="1">+'Initial Estimate'!H92</f>
        <v>0</v>
      </c>
      <c r="I89" s="376"/>
      <c r="J89" s="376"/>
      <c r="K89" s="457">
        <f t="shared" ca="1" si="88"/>
        <v>0</v>
      </c>
      <c r="L89" s="461"/>
      <c r="M89" s="376"/>
      <c r="N89" s="376"/>
      <c r="O89" s="457">
        <f t="shared" si="89"/>
        <v>0</v>
      </c>
      <c r="P89" s="461"/>
      <c r="Q89" s="376"/>
      <c r="R89" s="376"/>
      <c r="S89" s="457">
        <f t="shared" si="78"/>
        <v>0</v>
      </c>
      <c r="T89" s="461"/>
      <c r="U89" s="376"/>
      <c r="V89" s="376"/>
      <c r="W89" s="457">
        <f t="shared" si="79"/>
        <v>0</v>
      </c>
      <c r="X89" s="461"/>
      <c r="Y89" s="376"/>
      <c r="Z89" s="376"/>
      <c r="AA89" s="457">
        <f t="shared" si="80"/>
        <v>0</v>
      </c>
      <c r="AB89" s="461"/>
      <c r="AC89" s="376"/>
      <c r="AD89" s="376"/>
      <c r="AE89" s="457">
        <f t="shared" si="81"/>
        <v>0</v>
      </c>
      <c r="AF89" s="461"/>
      <c r="AG89" s="376"/>
      <c r="AH89" s="376"/>
      <c r="AI89" s="457">
        <f t="shared" si="82"/>
        <v>0</v>
      </c>
      <c r="AJ89" s="461"/>
      <c r="AK89" s="376"/>
      <c r="AL89" s="376"/>
      <c r="AM89" s="457">
        <f t="shared" si="83"/>
        <v>0</v>
      </c>
      <c r="AN89" s="461"/>
      <c r="AO89" s="376"/>
      <c r="AP89" s="376"/>
      <c r="AQ89" s="457">
        <f t="shared" si="84"/>
        <v>0</v>
      </c>
      <c r="AR89" s="461"/>
      <c r="AS89" s="376"/>
      <c r="AT89" s="376"/>
      <c r="AU89" s="457">
        <f t="shared" si="85"/>
        <v>0</v>
      </c>
      <c r="AV89" s="461"/>
      <c r="AW89" s="376"/>
      <c r="AX89" s="376"/>
      <c r="AY89" s="457">
        <f t="shared" si="86"/>
        <v>0</v>
      </c>
      <c r="AZ89" s="341"/>
      <c r="BA89" s="38" t="str">
        <f t="shared" ca="1" si="87"/>
        <v>-</v>
      </c>
      <c r="BB89" s="56"/>
      <c r="BC89" s="18"/>
      <c r="BD89" s="18"/>
      <c r="BE89" s="18"/>
      <c r="BF89" s="18"/>
      <c r="BG89" s="18"/>
      <c r="BH89" s="18"/>
    </row>
    <row r="90" spans="1:60" ht="13.5" x14ac:dyDescent="0.25">
      <c r="A90" s="307"/>
      <c r="B90" s="114">
        <f>+Report!B91</f>
        <v>609</v>
      </c>
      <c r="C90" s="101" t="str">
        <f>+Report!C91</f>
        <v>Inspection Reports</v>
      </c>
      <c r="D90" s="363">
        <f t="shared" ca="1" si="74"/>
        <v>0</v>
      </c>
      <c r="E90" s="363">
        <f t="shared" si="75"/>
        <v>0</v>
      </c>
      <c r="F90" s="363">
        <f t="shared" si="76"/>
        <v>0</v>
      </c>
      <c r="G90" s="363">
        <f t="shared" ca="1" si="77"/>
        <v>0</v>
      </c>
      <c r="H90" s="461">
        <f ca="1">+'Initial Estimate'!H93</f>
        <v>0</v>
      </c>
      <c r="I90" s="376"/>
      <c r="J90" s="376"/>
      <c r="K90" s="457">
        <f t="shared" ca="1" si="88"/>
        <v>0</v>
      </c>
      <c r="L90" s="461"/>
      <c r="M90" s="376"/>
      <c r="N90" s="376"/>
      <c r="O90" s="457">
        <f t="shared" si="89"/>
        <v>0</v>
      </c>
      <c r="P90" s="461"/>
      <c r="Q90" s="376"/>
      <c r="R90" s="376"/>
      <c r="S90" s="457">
        <f t="shared" si="78"/>
        <v>0</v>
      </c>
      <c r="T90" s="461"/>
      <c r="U90" s="376"/>
      <c r="V90" s="376"/>
      <c r="W90" s="457">
        <f t="shared" si="79"/>
        <v>0</v>
      </c>
      <c r="X90" s="461"/>
      <c r="Y90" s="376"/>
      <c r="Z90" s="376"/>
      <c r="AA90" s="457">
        <f t="shared" si="80"/>
        <v>0</v>
      </c>
      <c r="AB90" s="461"/>
      <c r="AC90" s="376"/>
      <c r="AD90" s="376"/>
      <c r="AE90" s="457">
        <f t="shared" si="81"/>
        <v>0</v>
      </c>
      <c r="AF90" s="461"/>
      <c r="AG90" s="376"/>
      <c r="AH90" s="376"/>
      <c r="AI90" s="457">
        <f t="shared" si="82"/>
        <v>0</v>
      </c>
      <c r="AJ90" s="461"/>
      <c r="AK90" s="376"/>
      <c r="AL90" s="376"/>
      <c r="AM90" s="457">
        <f t="shared" si="83"/>
        <v>0</v>
      </c>
      <c r="AN90" s="461"/>
      <c r="AO90" s="376"/>
      <c r="AP90" s="376"/>
      <c r="AQ90" s="457">
        <f t="shared" si="84"/>
        <v>0</v>
      </c>
      <c r="AR90" s="461"/>
      <c r="AS90" s="376"/>
      <c r="AT90" s="376"/>
      <c r="AU90" s="457">
        <f t="shared" si="85"/>
        <v>0</v>
      </c>
      <c r="AV90" s="461"/>
      <c r="AW90" s="376"/>
      <c r="AX90" s="376"/>
      <c r="AY90" s="457">
        <f t="shared" si="86"/>
        <v>0</v>
      </c>
      <c r="AZ90" s="341"/>
      <c r="BA90" s="38" t="str">
        <f t="shared" ca="1" si="87"/>
        <v>-</v>
      </c>
      <c r="BB90" s="56"/>
      <c r="BC90" s="18"/>
      <c r="BD90" s="18"/>
      <c r="BE90" s="18"/>
      <c r="BF90" s="18"/>
      <c r="BG90" s="18"/>
      <c r="BH90" s="18"/>
    </row>
    <row r="91" spans="1:60" ht="13.5" x14ac:dyDescent="0.25">
      <c r="A91" s="791"/>
      <c r="B91" s="205"/>
      <c r="C91" s="205" t="str">
        <f>+Report!C92</f>
        <v>Total Materials Inspection &amp; Testing</v>
      </c>
      <c r="D91" s="366">
        <f t="shared" ref="D91:AY91" ca="1" si="90">SUM(D82:D90)</f>
        <v>0</v>
      </c>
      <c r="E91" s="366">
        <f t="shared" si="90"/>
        <v>0</v>
      </c>
      <c r="F91" s="366">
        <f t="shared" si="90"/>
        <v>0</v>
      </c>
      <c r="G91" s="366">
        <f t="shared" ca="1" si="90"/>
        <v>0</v>
      </c>
      <c r="H91" s="453">
        <f t="shared" ca="1" si="90"/>
        <v>0</v>
      </c>
      <c r="I91" s="453">
        <f t="shared" si="90"/>
        <v>0</v>
      </c>
      <c r="J91" s="453">
        <f t="shared" si="90"/>
        <v>0</v>
      </c>
      <c r="K91" s="453">
        <f t="shared" ca="1" si="90"/>
        <v>0</v>
      </c>
      <c r="L91" s="456">
        <f t="shared" si="90"/>
        <v>0</v>
      </c>
      <c r="M91" s="453">
        <f t="shared" si="90"/>
        <v>0</v>
      </c>
      <c r="N91" s="455">
        <f t="shared" si="90"/>
        <v>0</v>
      </c>
      <c r="O91" s="453">
        <f t="shared" si="90"/>
        <v>0</v>
      </c>
      <c r="P91" s="456">
        <f t="shared" si="90"/>
        <v>0</v>
      </c>
      <c r="Q91" s="453">
        <f t="shared" si="90"/>
        <v>0</v>
      </c>
      <c r="R91" s="455">
        <f t="shared" si="90"/>
        <v>0</v>
      </c>
      <c r="S91" s="453">
        <f t="shared" si="90"/>
        <v>0</v>
      </c>
      <c r="T91" s="456">
        <f t="shared" si="90"/>
        <v>0</v>
      </c>
      <c r="U91" s="453">
        <f t="shared" si="90"/>
        <v>0</v>
      </c>
      <c r="V91" s="455">
        <f t="shared" si="90"/>
        <v>0</v>
      </c>
      <c r="W91" s="453">
        <f t="shared" si="90"/>
        <v>0</v>
      </c>
      <c r="X91" s="456">
        <f t="shared" si="90"/>
        <v>0</v>
      </c>
      <c r="Y91" s="453">
        <f t="shared" si="90"/>
        <v>0</v>
      </c>
      <c r="Z91" s="455">
        <f t="shared" si="90"/>
        <v>0</v>
      </c>
      <c r="AA91" s="453">
        <f t="shared" si="90"/>
        <v>0</v>
      </c>
      <c r="AB91" s="456">
        <f t="shared" si="90"/>
        <v>0</v>
      </c>
      <c r="AC91" s="453">
        <f t="shared" si="90"/>
        <v>0</v>
      </c>
      <c r="AD91" s="455">
        <f t="shared" si="90"/>
        <v>0</v>
      </c>
      <c r="AE91" s="453">
        <f t="shared" si="90"/>
        <v>0</v>
      </c>
      <c r="AF91" s="456">
        <f t="shared" si="90"/>
        <v>0</v>
      </c>
      <c r="AG91" s="453">
        <f t="shared" si="90"/>
        <v>0</v>
      </c>
      <c r="AH91" s="455">
        <f t="shared" si="90"/>
        <v>0</v>
      </c>
      <c r="AI91" s="453">
        <f t="shared" si="90"/>
        <v>0</v>
      </c>
      <c r="AJ91" s="456">
        <f t="shared" si="90"/>
        <v>0</v>
      </c>
      <c r="AK91" s="453">
        <f t="shared" si="90"/>
        <v>0</v>
      </c>
      <c r="AL91" s="455">
        <f t="shared" si="90"/>
        <v>0</v>
      </c>
      <c r="AM91" s="453">
        <f t="shared" si="90"/>
        <v>0</v>
      </c>
      <c r="AN91" s="456">
        <f t="shared" si="90"/>
        <v>0</v>
      </c>
      <c r="AO91" s="453">
        <f t="shared" si="90"/>
        <v>0</v>
      </c>
      <c r="AP91" s="455">
        <f t="shared" si="90"/>
        <v>0</v>
      </c>
      <c r="AQ91" s="453">
        <f t="shared" si="90"/>
        <v>0</v>
      </c>
      <c r="AR91" s="456">
        <f t="shared" si="90"/>
        <v>0</v>
      </c>
      <c r="AS91" s="453">
        <f t="shared" si="90"/>
        <v>0</v>
      </c>
      <c r="AT91" s="455">
        <f t="shared" si="90"/>
        <v>0</v>
      </c>
      <c r="AU91" s="453">
        <f t="shared" si="90"/>
        <v>0</v>
      </c>
      <c r="AV91" s="453">
        <f t="shared" si="90"/>
        <v>0</v>
      </c>
      <c r="AW91" s="453">
        <f t="shared" si="90"/>
        <v>0</v>
      </c>
      <c r="AX91" s="453">
        <f t="shared" si="90"/>
        <v>0</v>
      </c>
      <c r="AY91" s="453">
        <f t="shared" si="90"/>
        <v>0</v>
      </c>
      <c r="AZ91" s="341"/>
      <c r="BA91" s="62" t="s">
        <v>378</v>
      </c>
      <c r="BB91" s="56"/>
      <c r="BC91" s="18"/>
      <c r="BD91" s="18"/>
      <c r="BE91" s="18"/>
      <c r="BF91" s="18"/>
      <c r="BG91" s="18"/>
      <c r="BH91" s="18"/>
    </row>
    <row r="92" spans="1:60" x14ac:dyDescent="0.25">
      <c r="A92" s="307"/>
      <c r="B92" s="103"/>
      <c r="C92" s="113"/>
      <c r="D92" s="113"/>
      <c r="E92" s="113"/>
      <c r="F92" s="113"/>
      <c r="G92" s="359"/>
      <c r="H92" s="350"/>
      <c r="I92" s="350"/>
      <c r="J92" s="350"/>
      <c r="K92" s="459"/>
      <c r="L92" s="350"/>
      <c r="M92" s="350"/>
      <c r="N92" s="350"/>
      <c r="O92" s="459"/>
      <c r="P92" s="350"/>
      <c r="Q92" s="350"/>
      <c r="R92" s="350"/>
      <c r="S92" s="459"/>
      <c r="T92" s="350"/>
      <c r="U92" s="350"/>
      <c r="V92" s="350"/>
      <c r="W92" s="459"/>
      <c r="X92" s="350"/>
      <c r="Y92" s="350"/>
      <c r="Z92" s="350"/>
      <c r="AA92" s="459"/>
      <c r="AB92" s="350"/>
      <c r="AC92" s="350"/>
      <c r="AD92" s="350"/>
      <c r="AE92" s="459"/>
      <c r="AF92" s="350"/>
      <c r="AG92" s="350"/>
      <c r="AH92" s="350"/>
      <c r="AI92" s="459"/>
      <c r="AJ92" s="350"/>
      <c r="AK92" s="350"/>
      <c r="AL92" s="350"/>
      <c r="AM92" s="459"/>
      <c r="AN92" s="350"/>
      <c r="AO92" s="350"/>
      <c r="AP92" s="350"/>
      <c r="AQ92" s="459"/>
      <c r="AR92" s="350"/>
      <c r="AS92" s="350"/>
      <c r="AT92" s="350"/>
      <c r="AU92" s="459"/>
      <c r="AV92" s="350"/>
      <c r="AW92" s="350"/>
      <c r="AX92" s="350"/>
      <c r="AY92" s="459"/>
      <c r="AZ92" s="341"/>
      <c r="BA92" s="62" t="s">
        <v>378</v>
      </c>
      <c r="BB92" s="56"/>
      <c r="BC92" s="18"/>
      <c r="BD92" s="18"/>
      <c r="BE92" s="18"/>
      <c r="BF92" s="18"/>
      <c r="BG92" s="18"/>
      <c r="BH92" s="18"/>
    </row>
    <row r="93" spans="1:60" ht="15" x14ac:dyDescent="0.25">
      <c r="A93" s="306">
        <f>+Report!A94</f>
        <v>700</v>
      </c>
      <c r="B93" s="303" t="str">
        <f>+Report!B94</f>
        <v>Furnishings and Equipment</v>
      </c>
      <c r="C93" s="112"/>
      <c r="D93" s="112"/>
      <c r="E93" s="112"/>
      <c r="F93" s="112"/>
      <c r="G93" s="360"/>
      <c r="H93" s="351"/>
      <c r="I93" s="351"/>
      <c r="J93" s="351"/>
      <c r="K93" s="460"/>
      <c r="L93" s="351"/>
      <c r="M93" s="351"/>
      <c r="N93" s="351"/>
      <c r="O93" s="459"/>
      <c r="P93" s="351"/>
      <c r="Q93" s="351"/>
      <c r="R93" s="351"/>
      <c r="S93" s="459"/>
      <c r="T93" s="351"/>
      <c r="U93" s="351"/>
      <c r="V93" s="351"/>
      <c r="W93" s="459"/>
      <c r="X93" s="351"/>
      <c r="Y93" s="351"/>
      <c r="Z93" s="351"/>
      <c r="AA93" s="459"/>
      <c r="AB93" s="351"/>
      <c r="AC93" s="351"/>
      <c r="AD93" s="351"/>
      <c r="AE93" s="459"/>
      <c r="AF93" s="351"/>
      <c r="AG93" s="351"/>
      <c r="AH93" s="351"/>
      <c r="AI93" s="459"/>
      <c r="AJ93" s="351"/>
      <c r="AK93" s="351"/>
      <c r="AL93" s="351"/>
      <c r="AM93" s="459"/>
      <c r="AN93" s="351"/>
      <c r="AO93" s="351"/>
      <c r="AP93" s="351"/>
      <c r="AQ93" s="459"/>
      <c r="AR93" s="351"/>
      <c r="AS93" s="351"/>
      <c r="AT93" s="351"/>
      <c r="AU93" s="459"/>
      <c r="AV93" s="463"/>
      <c r="AW93" s="351"/>
      <c r="AX93" s="351"/>
      <c r="AY93" s="459"/>
      <c r="AZ93" s="341"/>
      <c r="BA93" s="62" t="s">
        <v>378</v>
      </c>
      <c r="BB93" s="56"/>
      <c r="BC93" s="18"/>
      <c r="BD93" s="18"/>
      <c r="BE93" s="18"/>
      <c r="BF93" s="18"/>
      <c r="BG93" s="18"/>
      <c r="BH93" s="18"/>
    </row>
    <row r="94" spans="1:60" ht="13.5" x14ac:dyDescent="0.25">
      <c r="A94" s="307"/>
      <c r="B94" s="114">
        <f>+Report!B95</f>
        <v>701</v>
      </c>
      <c r="C94" s="101" t="str">
        <f>+Report!C95</f>
        <v>Furniture.</v>
      </c>
      <c r="D94" s="363">
        <f t="shared" ref="D94:G101" ca="1" si="91">IF($AY$111&lt;&gt;0,AV94,IF($AU$111&lt;&gt;0,AR94,IF($AQ$111&lt;&gt;0,AN94,IF($AM$111&lt;&gt;0,AJ94,IF($AI$111&lt;&gt;0,AF94,IF($AE$111&lt;&gt;0,AB94,IF($AA$111&lt;&gt;0,X94,IF($W$111&lt;&gt;0,T94,IF($S$111&lt;&gt;0,P94,IF($O$111&lt;&gt;0,L94,H94))))))))))</f>
        <v>0</v>
      </c>
      <c r="E94" s="363">
        <f t="shared" si="91"/>
        <v>0</v>
      </c>
      <c r="F94" s="363">
        <f t="shared" si="91"/>
        <v>0</v>
      </c>
      <c r="G94" s="363">
        <f t="shared" ca="1" si="91"/>
        <v>0</v>
      </c>
      <c r="H94" s="461">
        <f ca="1">+'Initial Estimate'!H97</f>
        <v>0</v>
      </c>
      <c r="I94" s="376"/>
      <c r="J94" s="376"/>
      <c r="K94" s="457">
        <f t="shared" ref="K94:K101" ca="1" si="92">SUBTOTAL(9,H94:J94)</f>
        <v>0</v>
      </c>
      <c r="L94" s="461"/>
      <c r="M94" s="376"/>
      <c r="N94" s="376"/>
      <c r="O94" s="457">
        <f t="shared" ref="O94:O101" si="93">SUBTOTAL(9,L94:N94)</f>
        <v>0</v>
      </c>
      <c r="P94" s="461"/>
      <c r="Q94" s="376"/>
      <c r="R94" s="376"/>
      <c r="S94" s="457">
        <f t="shared" ref="S94:S101" si="94">SUBTOTAL(9,P94:R94)</f>
        <v>0</v>
      </c>
      <c r="T94" s="461"/>
      <c r="U94" s="376"/>
      <c r="V94" s="376"/>
      <c r="W94" s="457">
        <f t="shared" ref="W94:W101" si="95">SUBTOTAL(9,T94:V94)</f>
        <v>0</v>
      </c>
      <c r="X94" s="461"/>
      <c r="Y94" s="376"/>
      <c r="Z94" s="376"/>
      <c r="AA94" s="457">
        <f t="shared" ref="AA94:AA101" si="96">SUBTOTAL(9,X94:Z94)</f>
        <v>0</v>
      </c>
      <c r="AB94" s="461"/>
      <c r="AC94" s="376"/>
      <c r="AD94" s="376"/>
      <c r="AE94" s="457">
        <f t="shared" ref="AE94:AE101" si="97">SUBTOTAL(9,AB94:AD94)</f>
        <v>0</v>
      </c>
      <c r="AF94" s="461"/>
      <c r="AG94" s="376"/>
      <c r="AH94" s="376"/>
      <c r="AI94" s="457">
        <f t="shared" ref="AI94:AI101" si="98">SUBTOTAL(9,AF94:AH94)</f>
        <v>0</v>
      </c>
      <c r="AJ94" s="461"/>
      <c r="AK94" s="376"/>
      <c r="AL94" s="376"/>
      <c r="AM94" s="457">
        <f t="shared" ref="AM94:AM101" si="99">SUBTOTAL(9,AJ94:AL94)</f>
        <v>0</v>
      </c>
      <c r="AN94" s="461"/>
      <c r="AO94" s="376"/>
      <c r="AP94" s="376"/>
      <c r="AQ94" s="457">
        <f t="shared" ref="AQ94:AQ101" si="100">SUBTOTAL(9,AN94:AP94)</f>
        <v>0</v>
      </c>
      <c r="AR94" s="461"/>
      <c r="AS94" s="376"/>
      <c r="AT94" s="376"/>
      <c r="AU94" s="457">
        <f t="shared" ref="AU94:AU101" si="101">SUBTOTAL(9,AR94:AT94)</f>
        <v>0</v>
      </c>
      <c r="AV94" s="461"/>
      <c r="AW94" s="376"/>
      <c r="AX94" s="376"/>
      <c r="AY94" s="457">
        <f t="shared" ref="AY94:AY101" si="102">SUBTOTAL(9,AV94:AX94)</f>
        <v>0</v>
      </c>
      <c r="AZ94" s="341"/>
      <c r="BA94" s="38" t="str">
        <f t="shared" ca="1" si="87"/>
        <v>-</v>
      </c>
      <c r="BB94" s="56"/>
      <c r="BC94" s="18"/>
      <c r="BD94" s="18"/>
      <c r="BE94" s="18"/>
      <c r="BF94" s="18"/>
      <c r="BG94" s="18"/>
      <c r="BH94" s="18"/>
    </row>
    <row r="95" spans="1:60" ht="13.5" x14ac:dyDescent="0.25">
      <c r="A95" s="307"/>
      <c r="B95" s="114">
        <f>+Report!B96</f>
        <v>702</v>
      </c>
      <c r="C95" s="101" t="str">
        <f>+Report!C96</f>
        <v>Equipment</v>
      </c>
      <c r="D95" s="363">
        <f t="shared" ca="1" si="91"/>
        <v>0</v>
      </c>
      <c r="E95" s="363">
        <f t="shared" si="91"/>
        <v>0</v>
      </c>
      <c r="F95" s="363">
        <f t="shared" si="91"/>
        <v>0</v>
      </c>
      <c r="G95" s="363">
        <f t="shared" ca="1" si="91"/>
        <v>0</v>
      </c>
      <c r="H95" s="461">
        <f ca="1">+'Initial Estimate'!H98</f>
        <v>0</v>
      </c>
      <c r="I95" s="376"/>
      <c r="J95" s="376"/>
      <c r="K95" s="457">
        <f ca="1">SUBTOTAL(9,H95:J95)</f>
        <v>0</v>
      </c>
      <c r="L95" s="461"/>
      <c r="M95" s="376"/>
      <c r="N95" s="376"/>
      <c r="O95" s="457">
        <f t="shared" si="93"/>
        <v>0</v>
      </c>
      <c r="P95" s="461"/>
      <c r="Q95" s="376"/>
      <c r="R95" s="376"/>
      <c r="S95" s="457">
        <f t="shared" si="94"/>
        <v>0</v>
      </c>
      <c r="T95" s="461"/>
      <c r="U95" s="376"/>
      <c r="V95" s="376"/>
      <c r="W95" s="457">
        <f t="shared" si="95"/>
        <v>0</v>
      </c>
      <c r="X95" s="461"/>
      <c r="Y95" s="376"/>
      <c r="Z95" s="376"/>
      <c r="AA95" s="457">
        <f t="shared" si="96"/>
        <v>0</v>
      </c>
      <c r="AB95" s="461"/>
      <c r="AC95" s="376"/>
      <c r="AD95" s="376"/>
      <c r="AE95" s="457">
        <f t="shared" si="97"/>
        <v>0</v>
      </c>
      <c r="AF95" s="461"/>
      <c r="AG95" s="376"/>
      <c r="AH95" s="376"/>
      <c r="AI95" s="457">
        <f t="shared" si="98"/>
        <v>0</v>
      </c>
      <c r="AJ95" s="461"/>
      <c r="AK95" s="376"/>
      <c r="AL95" s="376"/>
      <c r="AM95" s="457">
        <f t="shared" si="99"/>
        <v>0</v>
      </c>
      <c r="AN95" s="461"/>
      <c r="AO95" s="376"/>
      <c r="AP95" s="376"/>
      <c r="AQ95" s="457">
        <f t="shared" si="100"/>
        <v>0</v>
      </c>
      <c r="AR95" s="461"/>
      <c r="AS95" s="376"/>
      <c r="AT95" s="376"/>
      <c r="AU95" s="457">
        <f t="shared" si="101"/>
        <v>0</v>
      </c>
      <c r="AV95" s="461"/>
      <c r="AW95" s="376"/>
      <c r="AX95" s="376"/>
      <c r="AY95" s="457">
        <f t="shared" si="102"/>
        <v>0</v>
      </c>
      <c r="AZ95" s="341"/>
      <c r="BA95" s="38" t="str">
        <f t="shared" ca="1" si="87"/>
        <v>-</v>
      </c>
      <c r="BB95" s="56"/>
      <c r="BC95" s="18"/>
      <c r="BD95" s="18"/>
      <c r="BE95" s="18"/>
      <c r="BF95" s="18"/>
      <c r="BG95" s="18"/>
      <c r="BH95" s="18"/>
    </row>
    <row r="96" spans="1:60" ht="13.5" x14ac:dyDescent="0.25">
      <c r="A96" s="307"/>
      <c r="B96" s="114">
        <f>+Report!B97</f>
        <v>703</v>
      </c>
      <c r="C96" s="101" t="str">
        <f>+Report!C97</f>
        <v>Communication System - CCS (Cable, Telephone)</v>
      </c>
      <c r="D96" s="363">
        <f t="shared" ca="1" si="91"/>
        <v>0</v>
      </c>
      <c r="E96" s="363">
        <f t="shared" si="91"/>
        <v>0</v>
      </c>
      <c r="F96" s="363">
        <f t="shared" si="91"/>
        <v>0</v>
      </c>
      <c r="G96" s="363">
        <f t="shared" ca="1" si="91"/>
        <v>0</v>
      </c>
      <c r="H96" s="461">
        <f ca="1">+'Initial Estimate'!H99</f>
        <v>0</v>
      </c>
      <c r="I96" s="376"/>
      <c r="J96" s="376"/>
      <c r="K96" s="457">
        <f t="shared" ca="1" si="92"/>
        <v>0</v>
      </c>
      <c r="L96" s="461"/>
      <c r="M96" s="376"/>
      <c r="N96" s="376"/>
      <c r="O96" s="457">
        <f t="shared" si="93"/>
        <v>0</v>
      </c>
      <c r="P96" s="461"/>
      <c r="Q96" s="376"/>
      <c r="R96" s="376"/>
      <c r="S96" s="457">
        <f t="shared" si="94"/>
        <v>0</v>
      </c>
      <c r="T96" s="461"/>
      <c r="U96" s="376"/>
      <c r="V96" s="376"/>
      <c r="W96" s="457">
        <f t="shared" si="95"/>
        <v>0</v>
      </c>
      <c r="X96" s="461"/>
      <c r="Y96" s="376"/>
      <c r="Z96" s="376"/>
      <c r="AA96" s="457">
        <f t="shared" si="96"/>
        <v>0</v>
      </c>
      <c r="AB96" s="461"/>
      <c r="AC96" s="376"/>
      <c r="AD96" s="376"/>
      <c r="AE96" s="457">
        <f t="shared" si="97"/>
        <v>0</v>
      </c>
      <c r="AF96" s="461"/>
      <c r="AG96" s="376"/>
      <c r="AH96" s="376"/>
      <c r="AI96" s="457">
        <f t="shared" si="98"/>
        <v>0</v>
      </c>
      <c r="AJ96" s="461"/>
      <c r="AK96" s="376"/>
      <c r="AL96" s="376"/>
      <c r="AM96" s="457">
        <f t="shared" si="99"/>
        <v>0</v>
      </c>
      <c r="AN96" s="461"/>
      <c r="AO96" s="376"/>
      <c r="AP96" s="376"/>
      <c r="AQ96" s="457">
        <f t="shared" si="100"/>
        <v>0</v>
      </c>
      <c r="AR96" s="461"/>
      <c r="AS96" s="376"/>
      <c r="AT96" s="376"/>
      <c r="AU96" s="457">
        <f t="shared" si="101"/>
        <v>0</v>
      </c>
      <c r="AV96" s="461"/>
      <c r="AW96" s="376"/>
      <c r="AX96" s="376"/>
      <c r="AY96" s="457">
        <f>SUBTOTAL(9,AV96:AX96)</f>
        <v>0</v>
      </c>
      <c r="AZ96" s="341"/>
      <c r="BA96" s="38" t="str">
        <f t="shared" ca="1" si="87"/>
        <v>-</v>
      </c>
      <c r="BB96" s="56"/>
      <c r="BC96" s="18"/>
      <c r="BD96" s="18"/>
      <c r="BE96" s="18"/>
      <c r="BF96" s="18"/>
      <c r="BG96" s="18"/>
      <c r="BH96" s="18"/>
    </row>
    <row r="97" spans="1:60" ht="13.5" x14ac:dyDescent="0.25">
      <c r="A97" s="307"/>
      <c r="B97" s="114">
        <f>+Report!B98</f>
        <v>704</v>
      </c>
      <c r="C97" s="101" t="str">
        <f>+Report!C98</f>
        <v>Security System - Protection (Alarms, Cameras, etc.)</v>
      </c>
      <c r="D97" s="363">
        <f t="shared" ca="1" si="91"/>
        <v>0</v>
      </c>
      <c r="E97" s="363">
        <f t="shared" si="91"/>
        <v>0</v>
      </c>
      <c r="F97" s="363">
        <f t="shared" si="91"/>
        <v>0</v>
      </c>
      <c r="G97" s="363">
        <f t="shared" ca="1" si="91"/>
        <v>0</v>
      </c>
      <c r="H97" s="461">
        <f ca="1">+'Initial Estimate'!H100</f>
        <v>0</v>
      </c>
      <c r="I97" s="376"/>
      <c r="J97" s="376"/>
      <c r="K97" s="457">
        <f t="shared" ca="1" si="92"/>
        <v>0</v>
      </c>
      <c r="L97" s="461"/>
      <c r="M97" s="376"/>
      <c r="N97" s="376"/>
      <c r="O97" s="457">
        <f t="shared" si="93"/>
        <v>0</v>
      </c>
      <c r="P97" s="461"/>
      <c r="Q97" s="376"/>
      <c r="R97" s="376"/>
      <c r="S97" s="457">
        <f t="shared" si="94"/>
        <v>0</v>
      </c>
      <c r="T97" s="461"/>
      <c r="U97" s="376"/>
      <c r="V97" s="376"/>
      <c r="W97" s="457">
        <f t="shared" si="95"/>
        <v>0</v>
      </c>
      <c r="X97" s="461"/>
      <c r="Y97" s="376"/>
      <c r="Z97" s="376"/>
      <c r="AA97" s="457">
        <f t="shared" si="96"/>
        <v>0</v>
      </c>
      <c r="AB97" s="461"/>
      <c r="AC97" s="376"/>
      <c r="AD97" s="376"/>
      <c r="AE97" s="457">
        <f t="shared" si="97"/>
        <v>0</v>
      </c>
      <c r="AF97" s="461"/>
      <c r="AG97" s="376"/>
      <c r="AH97" s="376"/>
      <c r="AI97" s="457">
        <f t="shared" si="98"/>
        <v>0</v>
      </c>
      <c r="AJ97" s="461"/>
      <c r="AK97" s="376"/>
      <c r="AL97" s="376"/>
      <c r="AM97" s="457">
        <f t="shared" si="99"/>
        <v>0</v>
      </c>
      <c r="AN97" s="461"/>
      <c r="AO97" s="376"/>
      <c r="AP97" s="376"/>
      <c r="AQ97" s="457">
        <f t="shared" si="100"/>
        <v>0</v>
      </c>
      <c r="AR97" s="461"/>
      <c r="AS97" s="376"/>
      <c r="AT97" s="376"/>
      <c r="AU97" s="457">
        <f t="shared" si="101"/>
        <v>0</v>
      </c>
      <c r="AV97" s="461"/>
      <c r="AW97" s="376"/>
      <c r="AX97" s="376"/>
      <c r="AY97" s="457">
        <f t="shared" si="102"/>
        <v>0</v>
      </c>
      <c r="AZ97" s="341"/>
      <c r="BA97" s="38" t="str">
        <f t="shared" ca="1" si="87"/>
        <v>-</v>
      </c>
      <c r="BB97" s="56"/>
      <c r="BC97" s="18"/>
      <c r="BD97" s="18"/>
      <c r="BE97" s="18"/>
      <c r="BF97" s="18"/>
      <c r="BG97" s="18"/>
      <c r="BH97" s="18"/>
    </row>
    <row r="98" spans="1:60" ht="13.5" x14ac:dyDescent="0.25">
      <c r="A98" s="307"/>
      <c r="B98" s="114">
        <f>+Report!B99</f>
        <v>705</v>
      </c>
      <c r="C98" s="101" t="str">
        <f>+Report!C99</f>
        <v xml:space="preserve">Audio-Visual Equipment - Multimedia Distribution </v>
      </c>
      <c r="D98" s="363">
        <f t="shared" ca="1" si="91"/>
        <v>0</v>
      </c>
      <c r="E98" s="363">
        <f t="shared" si="91"/>
        <v>0</v>
      </c>
      <c r="F98" s="363">
        <f t="shared" si="91"/>
        <v>0</v>
      </c>
      <c r="G98" s="363">
        <f t="shared" ca="1" si="91"/>
        <v>0</v>
      </c>
      <c r="H98" s="461">
        <f ca="1">+'Initial Estimate'!H101</f>
        <v>0</v>
      </c>
      <c r="I98" s="376"/>
      <c r="J98" s="376"/>
      <c r="K98" s="457">
        <f t="shared" ca="1" si="92"/>
        <v>0</v>
      </c>
      <c r="L98" s="461"/>
      <c r="M98" s="376"/>
      <c r="N98" s="376"/>
      <c r="O98" s="457">
        <f t="shared" si="93"/>
        <v>0</v>
      </c>
      <c r="P98" s="461"/>
      <c r="Q98" s="376"/>
      <c r="R98" s="376"/>
      <c r="S98" s="457">
        <f t="shared" si="94"/>
        <v>0</v>
      </c>
      <c r="T98" s="461"/>
      <c r="U98" s="376"/>
      <c r="V98" s="376"/>
      <c r="W98" s="457">
        <f t="shared" si="95"/>
        <v>0</v>
      </c>
      <c r="X98" s="461"/>
      <c r="Y98" s="376"/>
      <c r="Z98" s="376"/>
      <c r="AA98" s="457">
        <f t="shared" si="96"/>
        <v>0</v>
      </c>
      <c r="AB98" s="461"/>
      <c r="AC98" s="376"/>
      <c r="AD98" s="376"/>
      <c r="AE98" s="457">
        <f t="shared" si="97"/>
        <v>0</v>
      </c>
      <c r="AF98" s="461"/>
      <c r="AG98" s="376"/>
      <c r="AH98" s="376"/>
      <c r="AI98" s="457">
        <f t="shared" si="98"/>
        <v>0</v>
      </c>
      <c r="AJ98" s="461"/>
      <c r="AK98" s="376"/>
      <c r="AL98" s="376"/>
      <c r="AM98" s="457">
        <f t="shared" si="99"/>
        <v>0</v>
      </c>
      <c r="AN98" s="461"/>
      <c r="AO98" s="376"/>
      <c r="AP98" s="376"/>
      <c r="AQ98" s="457">
        <f t="shared" si="100"/>
        <v>0</v>
      </c>
      <c r="AR98" s="461"/>
      <c r="AS98" s="376"/>
      <c r="AT98" s="376"/>
      <c r="AU98" s="457">
        <f t="shared" si="101"/>
        <v>0</v>
      </c>
      <c r="AV98" s="461"/>
      <c r="AW98" s="376"/>
      <c r="AX98" s="376"/>
      <c r="AY98" s="457">
        <f t="shared" si="102"/>
        <v>0</v>
      </c>
      <c r="AZ98" s="341"/>
      <c r="BA98" s="38" t="str">
        <f t="shared" ca="1" si="87"/>
        <v>-</v>
      </c>
      <c r="BB98" s="56"/>
      <c r="BC98" s="18"/>
      <c r="BD98" s="18"/>
      <c r="BE98" s="18"/>
      <c r="BF98" s="18"/>
      <c r="BG98" s="18"/>
      <c r="BH98" s="18"/>
    </row>
    <row r="99" spans="1:60" ht="13.5" x14ac:dyDescent="0.25">
      <c r="A99" s="308"/>
      <c r="B99" s="114">
        <f>+Report!B100</f>
        <v>706</v>
      </c>
      <c r="C99" s="101" t="str">
        <f>+Report!C100</f>
        <v>Door Hardware (New Cylinders and Keys)</v>
      </c>
      <c r="D99" s="363">
        <f t="shared" ca="1" si="91"/>
        <v>0</v>
      </c>
      <c r="E99" s="363">
        <f t="shared" si="91"/>
        <v>0</v>
      </c>
      <c r="F99" s="363">
        <f t="shared" si="91"/>
        <v>0</v>
      </c>
      <c r="G99" s="363">
        <f t="shared" ca="1" si="91"/>
        <v>0</v>
      </c>
      <c r="H99" s="461">
        <f ca="1">+'Initial Estimate'!H102</f>
        <v>0</v>
      </c>
      <c r="I99" s="376"/>
      <c r="J99" s="376"/>
      <c r="K99" s="457">
        <f t="shared" ca="1" si="92"/>
        <v>0</v>
      </c>
      <c r="L99" s="461"/>
      <c r="M99" s="376"/>
      <c r="N99" s="376"/>
      <c r="O99" s="457">
        <f t="shared" si="93"/>
        <v>0</v>
      </c>
      <c r="P99" s="461"/>
      <c r="Q99" s="376"/>
      <c r="R99" s="376"/>
      <c r="S99" s="457">
        <f t="shared" si="94"/>
        <v>0</v>
      </c>
      <c r="T99" s="461"/>
      <c r="U99" s="376"/>
      <c r="V99" s="376"/>
      <c r="W99" s="457">
        <f t="shared" si="95"/>
        <v>0</v>
      </c>
      <c r="X99" s="461"/>
      <c r="Y99" s="376"/>
      <c r="Z99" s="376"/>
      <c r="AA99" s="457">
        <f t="shared" si="96"/>
        <v>0</v>
      </c>
      <c r="AB99" s="461"/>
      <c r="AC99" s="376"/>
      <c r="AD99" s="376"/>
      <c r="AE99" s="457">
        <f t="shared" si="97"/>
        <v>0</v>
      </c>
      <c r="AF99" s="461"/>
      <c r="AG99" s="376"/>
      <c r="AH99" s="376"/>
      <c r="AI99" s="457">
        <f t="shared" si="98"/>
        <v>0</v>
      </c>
      <c r="AJ99" s="461"/>
      <c r="AK99" s="376"/>
      <c r="AL99" s="376"/>
      <c r="AM99" s="457">
        <f t="shared" si="99"/>
        <v>0</v>
      </c>
      <c r="AN99" s="461"/>
      <c r="AO99" s="376"/>
      <c r="AP99" s="376"/>
      <c r="AQ99" s="457">
        <f t="shared" si="100"/>
        <v>0</v>
      </c>
      <c r="AR99" s="461"/>
      <c r="AS99" s="376"/>
      <c r="AT99" s="376"/>
      <c r="AU99" s="457">
        <f t="shared" si="101"/>
        <v>0</v>
      </c>
      <c r="AV99" s="461"/>
      <c r="AW99" s="376"/>
      <c r="AX99" s="376"/>
      <c r="AY99" s="457">
        <f t="shared" si="102"/>
        <v>0</v>
      </c>
      <c r="AZ99" s="341"/>
      <c r="BA99" s="38" t="str">
        <f t="shared" ca="1" si="87"/>
        <v>-</v>
      </c>
      <c r="BB99" s="56"/>
      <c r="BC99" s="18"/>
      <c r="BD99" s="18"/>
      <c r="BE99" s="18"/>
      <c r="BF99" s="18"/>
      <c r="BG99" s="18"/>
      <c r="BH99" s="18"/>
    </row>
    <row r="100" spans="1:60" ht="13.5" x14ac:dyDescent="0.25">
      <c r="A100" s="308"/>
      <c r="B100" s="114">
        <f>+Report!B101</f>
        <v>707</v>
      </c>
      <c r="C100" s="101" t="str">
        <f>+Report!C101</f>
        <v>Graphics and Signage</v>
      </c>
      <c r="D100" s="363">
        <f t="shared" ca="1" si="91"/>
        <v>0</v>
      </c>
      <c r="E100" s="363">
        <f t="shared" si="91"/>
        <v>0</v>
      </c>
      <c r="F100" s="363">
        <f t="shared" si="91"/>
        <v>0</v>
      </c>
      <c r="G100" s="363">
        <f t="shared" ca="1" si="91"/>
        <v>0</v>
      </c>
      <c r="H100" s="461">
        <f ca="1">+'Initial Estimate'!H103</f>
        <v>0</v>
      </c>
      <c r="I100" s="376"/>
      <c r="J100" s="376"/>
      <c r="K100" s="457">
        <f t="shared" ca="1" si="92"/>
        <v>0</v>
      </c>
      <c r="L100" s="461"/>
      <c r="M100" s="376"/>
      <c r="N100" s="376"/>
      <c r="O100" s="457">
        <f t="shared" si="93"/>
        <v>0</v>
      </c>
      <c r="P100" s="461"/>
      <c r="Q100" s="376"/>
      <c r="R100" s="376"/>
      <c r="S100" s="457">
        <f t="shared" si="94"/>
        <v>0</v>
      </c>
      <c r="T100" s="461"/>
      <c r="U100" s="376"/>
      <c r="V100" s="376"/>
      <c r="W100" s="457">
        <f t="shared" si="95"/>
        <v>0</v>
      </c>
      <c r="X100" s="461"/>
      <c r="Y100" s="376"/>
      <c r="Z100" s="376"/>
      <c r="AA100" s="457">
        <f t="shared" si="96"/>
        <v>0</v>
      </c>
      <c r="AB100" s="461"/>
      <c r="AC100" s="376"/>
      <c r="AD100" s="376"/>
      <c r="AE100" s="457">
        <f t="shared" si="97"/>
        <v>0</v>
      </c>
      <c r="AF100" s="461"/>
      <c r="AG100" s="376"/>
      <c r="AH100" s="376"/>
      <c r="AI100" s="457">
        <f t="shared" si="98"/>
        <v>0</v>
      </c>
      <c r="AJ100" s="461"/>
      <c r="AK100" s="376"/>
      <c r="AL100" s="376"/>
      <c r="AM100" s="457">
        <f t="shared" si="99"/>
        <v>0</v>
      </c>
      <c r="AN100" s="461"/>
      <c r="AO100" s="376"/>
      <c r="AP100" s="376"/>
      <c r="AQ100" s="457">
        <f t="shared" si="100"/>
        <v>0</v>
      </c>
      <c r="AR100" s="461"/>
      <c r="AS100" s="376"/>
      <c r="AT100" s="376"/>
      <c r="AU100" s="457">
        <f t="shared" si="101"/>
        <v>0</v>
      </c>
      <c r="AV100" s="461"/>
      <c r="AW100" s="376"/>
      <c r="AX100" s="376"/>
      <c r="AY100" s="457">
        <f t="shared" si="102"/>
        <v>0</v>
      </c>
      <c r="AZ100" s="341"/>
      <c r="BA100" s="38" t="str">
        <f t="shared" ca="1" si="87"/>
        <v>-</v>
      </c>
      <c r="BB100" s="60"/>
      <c r="BC100" s="18"/>
      <c r="BD100" s="18"/>
      <c r="BE100" s="18"/>
      <c r="BF100" s="18"/>
      <c r="BG100" s="18"/>
      <c r="BH100" s="18"/>
    </row>
    <row r="101" spans="1:60" ht="13.5" x14ac:dyDescent="0.25">
      <c r="A101" s="307"/>
      <c r="B101" s="114">
        <f>+Report!B102</f>
        <v>708</v>
      </c>
      <c r="C101" s="101" t="str">
        <f>+Report!C102</f>
        <v>Window Treatments</v>
      </c>
      <c r="D101" s="363">
        <f t="shared" ca="1" si="91"/>
        <v>0</v>
      </c>
      <c r="E101" s="363">
        <f t="shared" si="91"/>
        <v>0</v>
      </c>
      <c r="F101" s="363">
        <f t="shared" si="91"/>
        <v>0</v>
      </c>
      <c r="G101" s="363">
        <f t="shared" ca="1" si="91"/>
        <v>0</v>
      </c>
      <c r="H101" s="461">
        <f ca="1">+'Initial Estimate'!H104</f>
        <v>0</v>
      </c>
      <c r="I101" s="376"/>
      <c r="J101" s="376"/>
      <c r="K101" s="457">
        <f t="shared" ca="1" si="92"/>
        <v>0</v>
      </c>
      <c r="L101" s="461"/>
      <c r="M101" s="376"/>
      <c r="N101" s="376"/>
      <c r="O101" s="457">
        <f t="shared" si="93"/>
        <v>0</v>
      </c>
      <c r="P101" s="461"/>
      <c r="Q101" s="376"/>
      <c r="R101" s="376"/>
      <c r="S101" s="457">
        <f t="shared" si="94"/>
        <v>0</v>
      </c>
      <c r="T101" s="461"/>
      <c r="U101" s="376"/>
      <c r="V101" s="376"/>
      <c r="W101" s="457">
        <f t="shared" si="95"/>
        <v>0</v>
      </c>
      <c r="X101" s="461"/>
      <c r="Y101" s="376"/>
      <c r="Z101" s="376"/>
      <c r="AA101" s="457">
        <f t="shared" si="96"/>
        <v>0</v>
      </c>
      <c r="AB101" s="461"/>
      <c r="AC101" s="376"/>
      <c r="AD101" s="376"/>
      <c r="AE101" s="457">
        <f t="shared" si="97"/>
        <v>0</v>
      </c>
      <c r="AF101" s="461"/>
      <c r="AG101" s="376"/>
      <c r="AH101" s="376"/>
      <c r="AI101" s="457">
        <f t="shared" si="98"/>
        <v>0</v>
      </c>
      <c r="AJ101" s="461"/>
      <c r="AK101" s="376"/>
      <c r="AL101" s="376"/>
      <c r="AM101" s="457">
        <f t="shared" si="99"/>
        <v>0</v>
      </c>
      <c r="AN101" s="461"/>
      <c r="AO101" s="376"/>
      <c r="AP101" s="376"/>
      <c r="AQ101" s="457">
        <f t="shared" si="100"/>
        <v>0</v>
      </c>
      <c r="AR101" s="461"/>
      <c r="AS101" s="376"/>
      <c r="AT101" s="376"/>
      <c r="AU101" s="457">
        <f t="shared" si="101"/>
        <v>0</v>
      </c>
      <c r="AV101" s="461"/>
      <c r="AW101" s="376"/>
      <c r="AX101" s="376"/>
      <c r="AY101" s="457">
        <f t="shared" si="102"/>
        <v>0</v>
      </c>
      <c r="AZ101" s="341"/>
      <c r="BA101" s="38" t="str">
        <f t="shared" ca="1" si="87"/>
        <v>-</v>
      </c>
      <c r="BB101" s="60"/>
      <c r="BC101" s="18"/>
      <c r="BD101" s="18"/>
      <c r="BE101" s="18"/>
      <c r="BF101" s="18"/>
      <c r="BG101" s="18"/>
      <c r="BH101" s="18"/>
    </row>
    <row r="102" spans="1:60" ht="13.5" x14ac:dyDescent="0.25">
      <c r="A102" s="791"/>
      <c r="B102" s="205"/>
      <c r="C102" s="205" t="str">
        <f>+Report!C103</f>
        <v>Total Furnishings and Equipment Costs</v>
      </c>
      <c r="D102" s="366">
        <f t="shared" ref="D102:AY102" ca="1" si="103">SUM(D94:D101)</f>
        <v>0</v>
      </c>
      <c r="E102" s="366">
        <f t="shared" si="103"/>
        <v>0</v>
      </c>
      <c r="F102" s="366">
        <f t="shared" si="103"/>
        <v>0</v>
      </c>
      <c r="G102" s="366">
        <f t="shared" ca="1" si="103"/>
        <v>0</v>
      </c>
      <c r="H102" s="453">
        <f t="shared" ca="1" si="103"/>
        <v>0</v>
      </c>
      <c r="I102" s="453">
        <f t="shared" si="103"/>
        <v>0</v>
      </c>
      <c r="J102" s="453">
        <f t="shared" si="103"/>
        <v>0</v>
      </c>
      <c r="K102" s="453">
        <f t="shared" ca="1" si="103"/>
        <v>0</v>
      </c>
      <c r="L102" s="456">
        <f t="shared" si="103"/>
        <v>0</v>
      </c>
      <c r="M102" s="453">
        <f t="shared" si="103"/>
        <v>0</v>
      </c>
      <c r="N102" s="455">
        <f t="shared" si="103"/>
        <v>0</v>
      </c>
      <c r="O102" s="453">
        <f t="shared" si="103"/>
        <v>0</v>
      </c>
      <c r="P102" s="456">
        <f t="shared" si="103"/>
        <v>0</v>
      </c>
      <c r="Q102" s="453">
        <f t="shared" si="103"/>
        <v>0</v>
      </c>
      <c r="R102" s="455">
        <f t="shared" si="103"/>
        <v>0</v>
      </c>
      <c r="S102" s="453">
        <f t="shared" si="103"/>
        <v>0</v>
      </c>
      <c r="T102" s="456">
        <f t="shared" si="103"/>
        <v>0</v>
      </c>
      <c r="U102" s="453">
        <f t="shared" si="103"/>
        <v>0</v>
      </c>
      <c r="V102" s="455">
        <f t="shared" si="103"/>
        <v>0</v>
      </c>
      <c r="W102" s="453">
        <f t="shared" si="103"/>
        <v>0</v>
      </c>
      <c r="X102" s="456">
        <f t="shared" si="103"/>
        <v>0</v>
      </c>
      <c r="Y102" s="453">
        <f t="shared" si="103"/>
        <v>0</v>
      </c>
      <c r="Z102" s="455">
        <f t="shared" si="103"/>
        <v>0</v>
      </c>
      <c r="AA102" s="453">
        <f t="shared" si="103"/>
        <v>0</v>
      </c>
      <c r="AB102" s="456">
        <f t="shared" si="103"/>
        <v>0</v>
      </c>
      <c r="AC102" s="453">
        <f t="shared" si="103"/>
        <v>0</v>
      </c>
      <c r="AD102" s="455">
        <f t="shared" si="103"/>
        <v>0</v>
      </c>
      <c r="AE102" s="453">
        <f t="shared" si="103"/>
        <v>0</v>
      </c>
      <c r="AF102" s="456">
        <f t="shared" si="103"/>
        <v>0</v>
      </c>
      <c r="AG102" s="453">
        <f t="shared" si="103"/>
        <v>0</v>
      </c>
      <c r="AH102" s="455">
        <f t="shared" si="103"/>
        <v>0</v>
      </c>
      <c r="AI102" s="453">
        <f t="shared" si="103"/>
        <v>0</v>
      </c>
      <c r="AJ102" s="456">
        <f t="shared" si="103"/>
        <v>0</v>
      </c>
      <c r="AK102" s="453">
        <f t="shared" si="103"/>
        <v>0</v>
      </c>
      <c r="AL102" s="455">
        <f t="shared" si="103"/>
        <v>0</v>
      </c>
      <c r="AM102" s="453">
        <f t="shared" si="103"/>
        <v>0</v>
      </c>
      <c r="AN102" s="456">
        <f t="shared" si="103"/>
        <v>0</v>
      </c>
      <c r="AO102" s="453">
        <f t="shared" si="103"/>
        <v>0</v>
      </c>
      <c r="AP102" s="455">
        <f t="shared" si="103"/>
        <v>0</v>
      </c>
      <c r="AQ102" s="453">
        <f t="shared" si="103"/>
        <v>0</v>
      </c>
      <c r="AR102" s="456">
        <f t="shared" si="103"/>
        <v>0</v>
      </c>
      <c r="AS102" s="453">
        <f t="shared" si="103"/>
        <v>0</v>
      </c>
      <c r="AT102" s="455">
        <f t="shared" si="103"/>
        <v>0</v>
      </c>
      <c r="AU102" s="453">
        <f t="shared" si="103"/>
        <v>0</v>
      </c>
      <c r="AV102" s="453">
        <f t="shared" si="103"/>
        <v>0</v>
      </c>
      <c r="AW102" s="453">
        <f t="shared" si="103"/>
        <v>0</v>
      </c>
      <c r="AX102" s="453">
        <f t="shared" si="103"/>
        <v>0</v>
      </c>
      <c r="AY102" s="453">
        <f t="shared" si="103"/>
        <v>0</v>
      </c>
      <c r="AZ102" s="341"/>
      <c r="BA102" s="62" t="s">
        <v>378</v>
      </c>
      <c r="BB102" s="56"/>
      <c r="BC102" s="18"/>
      <c r="BD102" s="18"/>
      <c r="BE102" s="18"/>
      <c r="BF102" s="18"/>
      <c r="BG102" s="18"/>
      <c r="BH102" s="18"/>
    </row>
    <row r="103" spans="1:60" ht="15.75" x14ac:dyDescent="0.25">
      <c r="A103" s="792"/>
      <c r="B103" s="305"/>
      <c r="C103" s="305" t="str">
        <f>+Report!C104</f>
        <v>Total C - Hard Costs</v>
      </c>
      <c r="D103" s="364">
        <f t="shared" ref="D103:AY103" ca="1" si="104">+D102+D91+D79</f>
        <v>0</v>
      </c>
      <c r="E103" s="364">
        <f t="shared" si="104"/>
        <v>0</v>
      </c>
      <c r="F103" s="364">
        <f t="shared" si="104"/>
        <v>0</v>
      </c>
      <c r="G103" s="364">
        <f t="shared" ca="1" si="104"/>
        <v>0</v>
      </c>
      <c r="H103" s="365">
        <f t="shared" ca="1" si="104"/>
        <v>0</v>
      </c>
      <c r="I103" s="365">
        <f t="shared" si="104"/>
        <v>0</v>
      </c>
      <c r="J103" s="365">
        <f t="shared" si="104"/>
        <v>0</v>
      </c>
      <c r="K103" s="368">
        <f t="shared" ca="1" si="104"/>
        <v>0</v>
      </c>
      <c r="L103" s="365">
        <f t="shared" si="104"/>
        <v>0</v>
      </c>
      <c r="M103" s="365">
        <f t="shared" si="104"/>
        <v>0</v>
      </c>
      <c r="N103" s="365">
        <f t="shared" si="104"/>
        <v>0</v>
      </c>
      <c r="O103" s="368">
        <f t="shared" si="104"/>
        <v>0</v>
      </c>
      <c r="P103" s="365">
        <f t="shared" si="104"/>
        <v>0</v>
      </c>
      <c r="Q103" s="365">
        <f t="shared" si="104"/>
        <v>0</v>
      </c>
      <c r="R103" s="365">
        <f t="shared" si="104"/>
        <v>0</v>
      </c>
      <c r="S103" s="368">
        <f t="shared" si="104"/>
        <v>0</v>
      </c>
      <c r="T103" s="365">
        <f t="shared" si="104"/>
        <v>0</v>
      </c>
      <c r="U103" s="365">
        <f t="shared" si="104"/>
        <v>0</v>
      </c>
      <c r="V103" s="365">
        <f t="shared" si="104"/>
        <v>0</v>
      </c>
      <c r="W103" s="368">
        <f t="shared" si="104"/>
        <v>0</v>
      </c>
      <c r="X103" s="365">
        <f t="shared" si="104"/>
        <v>0</v>
      </c>
      <c r="Y103" s="365">
        <f t="shared" si="104"/>
        <v>0</v>
      </c>
      <c r="Z103" s="365">
        <f t="shared" si="104"/>
        <v>0</v>
      </c>
      <c r="AA103" s="368">
        <f t="shared" si="104"/>
        <v>0</v>
      </c>
      <c r="AB103" s="365">
        <f t="shared" si="104"/>
        <v>0</v>
      </c>
      <c r="AC103" s="365">
        <f t="shared" si="104"/>
        <v>0</v>
      </c>
      <c r="AD103" s="365">
        <f t="shared" si="104"/>
        <v>0</v>
      </c>
      <c r="AE103" s="368">
        <f t="shared" si="104"/>
        <v>0</v>
      </c>
      <c r="AF103" s="365">
        <f t="shared" si="104"/>
        <v>0</v>
      </c>
      <c r="AG103" s="365">
        <f t="shared" si="104"/>
        <v>0</v>
      </c>
      <c r="AH103" s="365">
        <f t="shared" si="104"/>
        <v>0</v>
      </c>
      <c r="AI103" s="368">
        <f t="shared" si="104"/>
        <v>0</v>
      </c>
      <c r="AJ103" s="365">
        <f t="shared" si="104"/>
        <v>0</v>
      </c>
      <c r="AK103" s="365">
        <f t="shared" si="104"/>
        <v>0</v>
      </c>
      <c r="AL103" s="365">
        <f t="shared" si="104"/>
        <v>0</v>
      </c>
      <c r="AM103" s="368">
        <f t="shared" si="104"/>
        <v>0</v>
      </c>
      <c r="AN103" s="365">
        <f t="shared" si="104"/>
        <v>0</v>
      </c>
      <c r="AO103" s="365">
        <f t="shared" si="104"/>
        <v>0</v>
      </c>
      <c r="AP103" s="365">
        <f t="shared" si="104"/>
        <v>0</v>
      </c>
      <c r="AQ103" s="368">
        <f t="shared" si="104"/>
        <v>0</v>
      </c>
      <c r="AR103" s="365">
        <f t="shared" si="104"/>
        <v>0</v>
      </c>
      <c r="AS103" s="365">
        <f t="shared" si="104"/>
        <v>0</v>
      </c>
      <c r="AT103" s="365">
        <f t="shared" si="104"/>
        <v>0</v>
      </c>
      <c r="AU103" s="368">
        <f t="shared" si="104"/>
        <v>0</v>
      </c>
      <c r="AV103" s="365">
        <f t="shared" si="104"/>
        <v>0</v>
      </c>
      <c r="AW103" s="365">
        <f t="shared" si="104"/>
        <v>0</v>
      </c>
      <c r="AX103" s="365">
        <f t="shared" si="104"/>
        <v>0</v>
      </c>
      <c r="AY103" s="464">
        <f t="shared" si="104"/>
        <v>0</v>
      </c>
      <c r="AZ103" s="341"/>
      <c r="BA103" s="62" t="s">
        <v>378</v>
      </c>
      <c r="BB103" s="56"/>
      <c r="BC103" s="18"/>
      <c r="BD103" s="18"/>
      <c r="BE103" s="18"/>
      <c r="BF103" s="18"/>
      <c r="BG103" s="18"/>
      <c r="BH103" s="18"/>
    </row>
    <row r="104" spans="1:60" ht="13.5" x14ac:dyDescent="0.25">
      <c r="A104" s="357"/>
      <c r="B104" s="194"/>
      <c r="C104" s="195"/>
      <c r="D104" s="195"/>
      <c r="E104" s="195"/>
      <c r="F104" s="195"/>
      <c r="G104" s="361"/>
      <c r="H104" s="352"/>
      <c r="I104" s="352"/>
      <c r="J104" s="352"/>
      <c r="K104" s="458"/>
      <c r="L104" s="352"/>
      <c r="M104" s="352"/>
      <c r="N104" s="352"/>
      <c r="O104" s="458"/>
      <c r="P104" s="352"/>
      <c r="Q104" s="352"/>
      <c r="R104" s="352"/>
      <c r="S104" s="458"/>
      <c r="T104" s="352"/>
      <c r="U104" s="352"/>
      <c r="V104" s="352"/>
      <c r="W104" s="458"/>
      <c r="X104" s="352"/>
      <c r="Y104" s="352"/>
      <c r="Z104" s="352"/>
      <c r="AA104" s="458"/>
      <c r="AB104" s="352"/>
      <c r="AC104" s="352"/>
      <c r="AD104" s="352"/>
      <c r="AE104" s="458"/>
      <c r="AF104" s="352"/>
      <c r="AG104" s="352"/>
      <c r="AH104" s="352"/>
      <c r="AI104" s="458"/>
      <c r="AJ104" s="352"/>
      <c r="AK104" s="352"/>
      <c r="AL104" s="352"/>
      <c r="AM104" s="458"/>
      <c r="AN104" s="352"/>
      <c r="AO104" s="352"/>
      <c r="AP104" s="352"/>
      <c r="AQ104" s="458"/>
      <c r="AR104" s="352"/>
      <c r="AS104" s="352"/>
      <c r="AT104" s="352"/>
      <c r="AU104" s="458"/>
      <c r="AV104" s="352"/>
      <c r="AW104" s="352"/>
      <c r="AX104" s="352"/>
      <c r="AY104" s="459"/>
      <c r="AZ104" s="341"/>
      <c r="BA104" s="62" t="s">
        <v>378</v>
      </c>
      <c r="BB104" s="56"/>
      <c r="BC104" s="18"/>
      <c r="BD104" s="18"/>
      <c r="BE104" s="18"/>
      <c r="BF104" s="18"/>
      <c r="BG104" s="18"/>
      <c r="BH104" s="18"/>
    </row>
    <row r="105" spans="1:60" ht="15.75" x14ac:dyDescent="0.25">
      <c r="A105" s="329" t="str">
        <f>+Report!A106</f>
        <v>D</v>
      </c>
      <c r="B105" s="304" t="str">
        <f>+Report!B106</f>
        <v>Contingencies</v>
      </c>
      <c r="C105" s="114"/>
      <c r="D105" s="114"/>
      <c r="E105" s="114"/>
      <c r="F105" s="114"/>
      <c r="G105" s="359"/>
      <c r="H105" s="350"/>
      <c r="I105" s="350"/>
      <c r="J105" s="350"/>
      <c r="K105" s="459"/>
      <c r="L105" s="350"/>
      <c r="M105" s="350"/>
      <c r="N105" s="350"/>
      <c r="O105" s="459"/>
      <c r="P105" s="350"/>
      <c r="Q105" s="350"/>
      <c r="R105" s="350"/>
      <c r="S105" s="459"/>
      <c r="T105" s="350"/>
      <c r="U105" s="350"/>
      <c r="V105" s="350"/>
      <c r="W105" s="459"/>
      <c r="X105" s="350"/>
      <c r="Y105" s="350"/>
      <c r="Z105" s="350"/>
      <c r="AA105" s="459"/>
      <c r="AB105" s="350"/>
      <c r="AC105" s="350"/>
      <c r="AD105" s="350"/>
      <c r="AE105" s="459"/>
      <c r="AF105" s="350"/>
      <c r="AG105" s="350"/>
      <c r="AH105" s="350"/>
      <c r="AI105" s="459"/>
      <c r="AJ105" s="350"/>
      <c r="AK105" s="350"/>
      <c r="AL105" s="350"/>
      <c r="AM105" s="459"/>
      <c r="AN105" s="350"/>
      <c r="AO105" s="350"/>
      <c r="AP105" s="350"/>
      <c r="AQ105" s="459"/>
      <c r="AR105" s="350"/>
      <c r="AS105" s="350"/>
      <c r="AT105" s="350"/>
      <c r="AU105" s="459"/>
      <c r="AV105" s="350"/>
      <c r="AW105" s="350"/>
      <c r="AX105" s="350"/>
      <c r="AY105" s="459"/>
      <c r="AZ105" s="341"/>
      <c r="BA105" s="62" t="s">
        <v>378</v>
      </c>
      <c r="BB105" s="56"/>
      <c r="BC105" s="18"/>
      <c r="BD105" s="18"/>
      <c r="BE105" s="18"/>
      <c r="BF105" s="18"/>
      <c r="BG105" s="18"/>
      <c r="BH105" s="18"/>
    </row>
    <row r="106" spans="1:60" ht="15" x14ac:dyDescent="0.25">
      <c r="A106" s="306">
        <f>+Report!A107</f>
        <v>800</v>
      </c>
      <c r="B106" s="303" t="str">
        <f>+Report!B107</f>
        <v>Contingencies</v>
      </c>
      <c r="C106" s="112"/>
      <c r="D106" s="112"/>
      <c r="E106" s="112"/>
      <c r="F106" s="112"/>
      <c r="G106" s="359"/>
      <c r="H106" s="350"/>
      <c r="I106" s="350"/>
      <c r="J106" s="350"/>
      <c r="K106" s="460"/>
      <c r="L106" s="350"/>
      <c r="M106" s="350"/>
      <c r="N106" s="350"/>
      <c r="O106" s="460"/>
      <c r="P106" s="350"/>
      <c r="Q106" s="350"/>
      <c r="R106" s="350"/>
      <c r="S106" s="460"/>
      <c r="T106" s="350"/>
      <c r="U106" s="350"/>
      <c r="V106" s="350"/>
      <c r="W106" s="460"/>
      <c r="X106" s="350"/>
      <c r="Y106" s="350"/>
      <c r="Z106" s="350"/>
      <c r="AA106" s="460"/>
      <c r="AB106" s="350"/>
      <c r="AC106" s="350"/>
      <c r="AD106" s="350"/>
      <c r="AE106" s="460"/>
      <c r="AF106" s="350"/>
      <c r="AG106" s="350"/>
      <c r="AH106" s="350"/>
      <c r="AI106" s="460"/>
      <c r="AJ106" s="350"/>
      <c r="AK106" s="350"/>
      <c r="AL106" s="350"/>
      <c r="AM106" s="460"/>
      <c r="AN106" s="350"/>
      <c r="AO106" s="350"/>
      <c r="AP106" s="350"/>
      <c r="AQ106" s="460"/>
      <c r="AR106" s="350"/>
      <c r="AS106" s="350"/>
      <c r="AT106" s="350"/>
      <c r="AU106" s="460"/>
      <c r="AV106" s="350"/>
      <c r="AW106" s="350"/>
      <c r="AX106" s="350"/>
      <c r="AY106" s="460"/>
      <c r="AZ106" s="341"/>
      <c r="BA106" s="62" t="s">
        <v>378</v>
      </c>
      <c r="BB106" s="56"/>
      <c r="BC106" s="18"/>
      <c r="BD106" s="18"/>
      <c r="BE106" s="18"/>
      <c r="BF106" s="18"/>
      <c r="BG106" s="18"/>
      <c r="BH106" s="18"/>
    </row>
    <row r="107" spans="1:60" ht="13.5" x14ac:dyDescent="0.25">
      <c r="A107" s="307"/>
      <c r="B107" s="114">
        <f>+Report!B108</f>
        <v>801</v>
      </c>
      <c r="C107" s="101" t="str">
        <f>+Report!C108</f>
        <v>Project Contingency  (excl. Construction  / Renovation Cost Component)</v>
      </c>
      <c r="D107" s="363">
        <f t="shared" ref="D107:G109" ca="1" si="105">IF($AY$111&lt;&gt;0,AV107,IF($AU$111&lt;&gt;0,AR107,IF($AQ$111&lt;&gt;0,AN107,IF($AM$111&lt;&gt;0,AJ107,IF($AI$111&lt;&gt;0,AF107,IF($AE$111&lt;&gt;0,AB107,IF($AA$111&lt;&gt;0,X107,IF($W$111&lt;&gt;0,T107,IF($S$111&lt;&gt;0,P107,IF($O$111&lt;&gt;0,L107,H107))))))))))</f>
        <v>0</v>
      </c>
      <c r="E107" s="363">
        <f t="shared" si="105"/>
        <v>0</v>
      </c>
      <c r="F107" s="363">
        <f t="shared" si="105"/>
        <v>0</v>
      </c>
      <c r="G107" s="363">
        <f t="shared" ca="1" si="105"/>
        <v>0</v>
      </c>
      <c r="H107" s="461">
        <f ca="1">+'Initial Estimate'!H110</f>
        <v>0</v>
      </c>
      <c r="I107" s="376"/>
      <c r="J107" s="376"/>
      <c r="K107" s="457">
        <f t="shared" ref="K107:K109" ca="1" si="106">SUBTOTAL(9,H107:J107)</f>
        <v>0</v>
      </c>
      <c r="L107" s="461"/>
      <c r="M107" s="376"/>
      <c r="N107" s="376"/>
      <c r="O107" s="457">
        <f>SUBTOTAL(9,L107:N107)</f>
        <v>0</v>
      </c>
      <c r="P107" s="461"/>
      <c r="Q107" s="376"/>
      <c r="R107" s="376"/>
      <c r="S107" s="457">
        <f>SUBTOTAL(9,P107:R107)</f>
        <v>0</v>
      </c>
      <c r="T107" s="461"/>
      <c r="U107" s="376"/>
      <c r="V107" s="376"/>
      <c r="W107" s="457">
        <f>SUBTOTAL(9,T107:V107)</f>
        <v>0</v>
      </c>
      <c r="X107" s="461"/>
      <c r="Y107" s="376"/>
      <c r="Z107" s="376"/>
      <c r="AA107" s="457">
        <f>SUBTOTAL(9,X107:Z107)</f>
        <v>0</v>
      </c>
      <c r="AB107" s="461"/>
      <c r="AC107" s="376"/>
      <c r="AD107" s="376"/>
      <c r="AE107" s="457">
        <f>SUBTOTAL(9,AB107:AD107)</f>
        <v>0</v>
      </c>
      <c r="AF107" s="461"/>
      <c r="AG107" s="376"/>
      <c r="AH107" s="376"/>
      <c r="AI107" s="457">
        <f>SUBTOTAL(9,AF107:AH107)</f>
        <v>0</v>
      </c>
      <c r="AJ107" s="461"/>
      <c r="AK107" s="376"/>
      <c r="AL107" s="376"/>
      <c r="AM107" s="457">
        <f>SUBTOTAL(9,AJ107:AL107)</f>
        <v>0</v>
      </c>
      <c r="AN107" s="461"/>
      <c r="AO107" s="376"/>
      <c r="AP107" s="376"/>
      <c r="AQ107" s="457">
        <f>SUBTOTAL(9,AN107:AP107)</f>
        <v>0</v>
      </c>
      <c r="AR107" s="461"/>
      <c r="AS107" s="376"/>
      <c r="AT107" s="376"/>
      <c r="AU107" s="457">
        <f>SUBTOTAL(9,AR107:AT107)</f>
        <v>0</v>
      </c>
      <c r="AV107" s="461"/>
      <c r="AW107" s="376"/>
      <c r="AX107" s="376"/>
      <c r="AY107" s="457">
        <f>SUBTOTAL(9,AV107:AX107)</f>
        <v>0</v>
      </c>
      <c r="AZ107" s="341"/>
      <c r="BA107" s="38" t="str">
        <f t="shared" ca="1" si="87"/>
        <v>-</v>
      </c>
      <c r="BB107" s="56"/>
      <c r="BC107" s="18"/>
      <c r="BD107" s="18"/>
      <c r="BE107" s="18"/>
      <c r="BF107" s="18"/>
      <c r="BG107" s="18"/>
      <c r="BH107" s="18"/>
    </row>
    <row r="108" spans="1:60" ht="13.5" x14ac:dyDescent="0.25">
      <c r="A108" s="307"/>
      <c r="B108" s="114">
        <f>+Report!B109</f>
        <v>802</v>
      </c>
      <c r="C108" s="101" t="str">
        <f>+Report!C109</f>
        <v>Escalation Provision</v>
      </c>
      <c r="D108" s="363">
        <f t="shared" ca="1" si="105"/>
        <v>0</v>
      </c>
      <c r="E108" s="363">
        <f t="shared" si="105"/>
        <v>0</v>
      </c>
      <c r="F108" s="363">
        <f t="shared" si="105"/>
        <v>0</v>
      </c>
      <c r="G108" s="363">
        <f t="shared" ca="1" si="105"/>
        <v>0</v>
      </c>
      <c r="H108" s="461">
        <f ca="1">+'Initial Estimate'!H111</f>
        <v>0</v>
      </c>
      <c r="I108" s="376"/>
      <c r="J108" s="376"/>
      <c r="K108" s="457">
        <f t="shared" ca="1" si="106"/>
        <v>0</v>
      </c>
      <c r="L108" s="461"/>
      <c r="M108" s="376"/>
      <c r="N108" s="376"/>
      <c r="O108" s="457">
        <f>SUBTOTAL(9,L108:N108)</f>
        <v>0</v>
      </c>
      <c r="P108" s="461"/>
      <c r="Q108" s="376"/>
      <c r="R108" s="376"/>
      <c r="S108" s="457">
        <f>SUBTOTAL(9,P108:R108)</f>
        <v>0</v>
      </c>
      <c r="T108" s="461"/>
      <c r="U108" s="376"/>
      <c r="V108" s="376"/>
      <c r="W108" s="457">
        <f>SUBTOTAL(9,T108:V108)</f>
        <v>0</v>
      </c>
      <c r="X108" s="461"/>
      <c r="Y108" s="376"/>
      <c r="Z108" s="376"/>
      <c r="AA108" s="457">
        <f>SUBTOTAL(9,X108:Z108)</f>
        <v>0</v>
      </c>
      <c r="AB108" s="461"/>
      <c r="AC108" s="376"/>
      <c r="AD108" s="376"/>
      <c r="AE108" s="457">
        <f>SUBTOTAL(9,AB108:AD108)</f>
        <v>0</v>
      </c>
      <c r="AF108" s="461"/>
      <c r="AG108" s="376"/>
      <c r="AH108" s="376"/>
      <c r="AI108" s="457">
        <f>SUBTOTAL(9,AF108:AH108)</f>
        <v>0</v>
      </c>
      <c r="AJ108" s="461"/>
      <c r="AK108" s="376"/>
      <c r="AL108" s="376"/>
      <c r="AM108" s="457">
        <f>SUBTOTAL(9,AJ108:AL108)</f>
        <v>0</v>
      </c>
      <c r="AN108" s="461"/>
      <c r="AO108" s="376"/>
      <c r="AP108" s="376"/>
      <c r="AQ108" s="457">
        <f>SUBTOTAL(9,AN108:AP108)</f>
        <v>0</v>
      </c>
      <c r="AR108" s="461"/>
      <c r="AS108" s="376"/>
      <c r="AT108" s="376"/>
      <c r="AU108" s="457">
        <f>SUBTOTAL(9,AR108:AT108)</f>
        <v>0</v>
      </c>
      <c r="AV108" s="461"/>
      <c r="AW108" s="376"/>
      <c r="AX108" s="376"/>
      <c r="AY108" s="457">
        <f>SUBTOTAL(9,AV108:AX108)</f>
        <v>0</v>
      </c>
      <c r="AZ108" s="341"/>
      <c r="BA108" s="38" t="str">
        <f t="shared" ca="1" si="87"/>
        <v>-</v>
      </c>
      <c r="BB108" s="56"/>
      <c r="BC108" s="18"/>
      <c r="BD108" s="18"/>
      <c r="BE108" s="18"/>
      <c r="BF108" s="18"/>
      <c r="BG108" s="18"/>
      <c r="BH108" s="18"/>
    </row>
    <row r="109" spans="1:60" ht="13.5" x14ac:dyDescent="0.25">
      <c r="A109" s="307"/>
      <c r="B109" s="114">
        <f>+Report!B110</f>
        <v>803</v>
      </c>
      <c r="C109" s="101" t="str">
        <f>+Report!C110</f>
        <v>Other Contingencies / Allowances</v>
      </c>
      <c r="D109" s="363">
        <f t="shared" ca="1" si="105"/>
        <v>0</v>
      </c>
      <c r="E109" s="363">
        <f t="shared" si="105"/>
        <v>0</v>
      </c>
      <c r="F109" s="363">
        <f t="shared" si="105"/>
        <v>0</v>
      </c>
      <c r="G109" s="363">
        <f t="shared" ca="1" si="105"/>
        <v>0</v>
      </c>
      <c r="H109" s="461">
        <f ca="1">+'Initial Estimate'!H112</f>
        <v>0</v>
      </c>
      <c r="I109" s="376"/>
      <c r="J109" s="376"/>
      <c r="K109" s="457">
        <f t="shared" ca="1" si="106"/>
        <v>0</v>
      </c>
      <c r="L109" s="461"/>
      <c r="M109" s="376"/>
      <c r="N109" s="376"/>
      <c r="O109" s="457">
        <f>SUBTOTAL(9,L109:N109)</f>
        <v>0</v>
      </c>
      <c r="P109" s="461"/>
      <c r="Q109" s="376"/>
      <c r="R109" s="376"/>
      <c r="S109" s="457">
        <f>SUBTOTAL(9,P109:R109)</f>
        <v>0</v>
      </c>
      <c r="T109" s="461"/>
      <c r="U109" s="376"/>
      <c r="V109" s="376"/>
      <c r="W109" s="457">
        <f>SUBTOTAL(9,T109:V109)</f>
        <v>0</v>
      </c>
      <c r="X109" s="461"/>
      <c r="Y109" s="376"/>
      <c r="Z109" s="376"/>
      <c r="AA109" s="457">
        <f>SUBTOTAL(9,X109:Z109)</f>
        <v>0</v>
      </c>
      <c r="AB109" s="461"/>
      <c r="AC109" s="376"/>
      <c r="AD109" s="376"/>
      <c r="AE109" s="457">
        <f>SUBTOTAL(9,AB109:AD109)</f>
        <v>0</v>
      </c>
      <c r="AF109" s="461"/>
      <c r="AG109" s="376"/>
      <c r="AH109" s="376"/>
      <c r="AI109" s="457">
        <f>SUBTOTAL(9,AF109:AH109)</f>
        <v>0</v>
      </c>
      <c r="AJ109" s="461"/>
      <c r="AK109" s="376"/>
      <c r="AL109" s="376"/>
      <c r="AM109" s="457">
        <f>SUBTOTAL(9,AJ109:AL109)</f>
        <v>0</v>
      </c>
      <c r="AN109" s="461"/>
      <c r="AO109" s="376"/>
      <c r="AP109" s="376"/>
      <c r="AQ109" s="457">
        <f>SUBTOTAL(9,AN109:AP109)</f>
        <v>0</v>
      </c>
      <c r="AR109" s="461"/>
      <c r="AS109" s="376"/>
      <c r="AT109" s="376"/>
      <c r="AU109" s="457">
        <f>SUBTOTAL(9,AR109:AT109)</f>
        <v>0</v>
      </c>
      <c r="AV109" s="461"/>
      <c r="AW109" s="376"/>
      <c r="AX109" s="376"/>
      <c r="AY109" s="457">
        <f>SUBTOTAL(9,AV109:AX109)</f>
        <v>0</v>
      </c>
      <c r="AZ109" s="341"/>
      <c r="BA109" s="38" t="str">
        <f t="shared" ca="1" si="87"/>
        <v>-</v>
      </c>
      <c r="BB109" s="56"/>
      <c r="BC109" s="18"/>
      <c r="BD109" s="18"/>
      <c r="BE109" s="18"/>
      <c r="BF109" s="18"/>
      <c r="BG109" s="18"/>
      <c r="BH109" s="18"/>
    </row>
    <row r="110" spans="1:60" ht="15" x14ac:dyDescent="0.25">
      <c r="A110" s="794"/>
      <c r="B110" s="312"/>
      <c r="C110" s="312" t="str">
        <f>+Report!C111</f>
        <v>Total D - Contingencies</v>
      </c>
      <c r="D110" s="366">
        <f t="shared" ref="D110:AY110" ca="1" si="107">SUM(D107:D109)</f>
        <v>0</v>
      </c>
      <c r="E110" s="366">
        <f t="shared" si="107"/>
        <v>0</v>
      </c>
      <c r="F110" s="366">
        <f t="shared" si="107"/>
        <v>0</v>
      </c>
      <c r="G110" s="366">
        <f t="shared" ca="1" si="107"/>
        <v>0</v>
      </c>
      <c r="H110" s="453">
        <f t="shared" ca="1" si="107"/>
        <v>0</v>
      </c>
      <c r="I110" s="453">
        <f t="shared" si="107"/>
        <v>0</v>
      </c>
      <c r="J110" s="453">
        <f t="shared" si="107"/>
        <v>0</v>
      </c>
      <c r="K110" s="453">
        <f t="shared" ca="1" si="107"/>
        <v>0</v>
      </c>
      <c r="L110" s="456">
        <f t="shared" si="107"/>
        <v>0</v>
      </c>
      <c r="M110" s="453">
        <f t="shared" si="107"/>
        <v>0</v>
      </c>
      <c r="N110" s="455">
        <f t="shared" si="107"/>
        <v>0</v>
      </c>
      <c r="O110" s="453">
        <f t="shared" si="107"/>
        <v>0</v>
      </c>
      <c r="P110" s="456">
        <f t="shared" si="107"/>
        <v>0</v>
      </c>
      <c r="Q110" s="453">
        <f t="shared" si="107"/>
        <v>0</v>
      </c>
      <c r="R110" s="455">
        <f t="shared" si="107"/>
        <v>0</v>
      </c>
      <c r="S110" s="453">
        <f t="shared" si="107"/>
        <v>0</v>
      </c>
      <c r="T110" s="456">
        <f t="shared" si="107"/>
        <v>0</v>
      </c>
      <c r="U110" s="453">
        <f t="shared" si="107"/>
        <v>0</v>
      </c>
      <c r="V110" s="455">
        <f t="shared" si="107"/>
        <v>0</v>
      </c>
      <c r="W110" s="453">
        <f t="shared" si="107"/>
        <v>0</v>
      </c>
      <c r="X110" s="456">
        <f t="shared" si="107"/>
        <v>0</v>
      </c>
      <c r="Y110" s="453">
        <f t="shared" si="107"/>
        <v>0</v>
      </c>
      <c r="Z110" s="455">
        <f t="shared" si="107"/>
        <v>0</v>
      </c>
      <c r="AA110" s="453">
        <f t="shared" si="107"/>
        <v>0</v>
      </c>
      <c r="AB110" s="456">
        <f t="shared" si="107"/>
        <v>0</v>
      </c>
      <c r="AC110" s="453">
        <f t="shared" si="107"/>
        <v>0</v>
      </c>
      <c r="AD110" s="455">
        <f t="shared" si="107"/>
        <v>0</v>
      </c>
      <c r="AE110" s="453">
        <f t="shared" si="107"/>
        <v>0</v>
      </c>
      <c r="AF110" s="456">
        <f t="shared" si="107"/>
        <v>0</v>
      </c>
      <c r="AG110" s="453">
        <f t="shared" si="107"/>
        <v>0</v>
      </c>
      <c r="AH110" s="455">
        <f t="shared" si="107"/>
        <v>0</v>
      </c>
      <c r="AI110" s="453">
        <f t="shared" si="107"/>
        <v>0</v>
      </c>
      <c r="AJ110" s="456">
        <f t="shared" si="107"/>
        <v>0</v>
      </c>
      <c r="AK110" s="453">
        <f t="shared" si="107"/>
        <v>0</v>
      </c>
      <c r="AL110" s="455">
        <f t="shared" si="107"/>
        <v>0</v>
      </c>
      <c r="AM110" s="453">
        <f t="shared" si="107"/>
        <v>0</v>
      </c>
      <c r="AN110" s="456">
        <f t="shared" si="107"/>
        <v>0</v>
      </c>
      <c r="AO110" s="453">
        <f t="shared" si="107"/>
        <v>0</v>
      </c>
      <c r="AP110" s="455">
        <f t="shared" si="107"/>
        <v>0</v>
      </c>
      <c r="AQ110" s="453">
        <f t="shared" si="107"/>
        <v>0</v>
      </c>
      <c r="AR110" s="456">
        <f t="shared" si="107"/>
        <v>0</v>
      </c>
      <c r="AS110" s="453">
        <f t="shared" si="107"/>
        <v>0</v>
      </c>
      <c r="AT110" s="455">
        <f t="shared" si="107"/>
        <v>0</v>
      </c>
      <c r="AU110" s="453">
        <f t="shared" si="107"/>
        <v>0</v>
      </c>
      <c r="AV110" s="453">
        <f t="shared" si="107"/>
        <v>0</v>
      </c>
      <c r="AW110" s="453">
        <f t="shared" si="107"/>
        <v>0</v>
      </c>
      <c r="AX110" s="453">
        <f t="shared" si="107"/>
        <v>0</v>
      </c>
      <c r="AY110" s="453">
        <f t="shared" si="107"/>
        <v>0</v>
      </c>
      <c r="AZ110" s="341"/>
      <c r="BA110" s="62" t="s">
        <v>378</v>
      </c>
      <c r="BB110" s="56"/>
      <c r="BC110" s="18"/>
      <c r="BD110" s="18"/>
      <c r="BE110" s="18"/>
      <c r="BF110" s="18"/>
      <c r="BG110" s="18"/>
      <c r="BH110" s="18"/>
    </row>
    <row r="111" spans="1:60" ht="16.5" thickBot="1" x14ac:dyDescent="0.3">
      <c r="A111" s="313"/>
      <c r="B111" s="313"/>
      <c r="C111" s="314" t="str">
        <f>+Report!C112</f>
        <v xml:space="preserve">Grand Total </v>
      </c>
      <c r="D111" s="367">
        <f t="shared" ref="D111:AY111" ca="1" si="108">+D110+D103+D58+D41</f>
        <v>0</v>
      </c>
      <c r="E111" s="367">
        <f t="shared" si="108"/>
        <v>0</v>
      </c>
      <c r="F111" s="367">
        <f t="shared" si="108"/>
        <v>0</v>
      </c>
      <c r="G111" s="367">
        <f t="shared" ca="1" si="108"/>
        <v>0</v>
      </c>
      <c r="H111" s="368">
        <f t="shared" ca="1" si="108"/>
        <v>0</v>
      </c>
      <c r="I111" s="368">
        <f t="shared" si="108"/>
        <v>0</v>
      </c>
      <c r="J111" s="368">
        <f t="shared" si="108"/>
        <v>0</v>
      </c>
      <c r="K111" s="368">
        <f t="shared" ca="1" si="108"/>
        <v>0</v>
      </c>
      <c r="L111" s="368">
        <f t="shared" si="108"/>
        <v>0</v>
      </c>
      <c r="M111" s="368">
        <f t="shared" si="108"/>
        <v>0</v>
      </c>
      <c r="N111" s="368">
        <f t="shared" si="108"/>
        <v>0</v>
      </c>
      <c r="O111" s="368">
        <f t="shared" si="108"/>
        <v>0</v>
      </c>
      <c r="P111" s="368">
        <f t="shared" si="108"/>
        <v>0</v>
      </c>
      <c r="Q111" s="368">
        <f t="shared" si="108"/>
        <v>0</v>
      </c>
      <c r="R111" s="368">
        <f t="shared" si="108"/>
        <v>0</v>
      </c>
      <c r="S111" s="368">
        <f t="shared" si="108"/>
        <v>0</v>
      </c>
      <c r="T111" s="368">
        <f t="shared" si="108"/>
        <v>0</v>
      </c>
      <c r="U111" s="368">
        <f t="shared" si="108"/>
        <v>0</v>
      </c>
      <c r="V111" s="368">
        <f t="shared" si="108"/>
        <v>0</v>
      </c>
      <c r="W111" s="368">
        <f t="shared" si="108"/>
        <v>0</v>
      </c>
      <c r="X111" s="368">
        <f t="shared" si="108"/>
        <v>0</v>
      </c>
      <c r="Y111" s="368">
        <f t="shared" si="108"/>
        <v>0</v>
      </c>
      <c r="Z111" s="368">
        <f t="shared" si="108"/>
        <v>0</v>
      </c>
      <c r="AA111" s="368">
        <f t="shared" si="108"/>
        <v>0</v>
      </c>
      <c r="AB111" s="368">
        <f t="shared" si="108"/>
        <v>0</v>
      </c>
      <c r="AC111" s="368">
        <f t="shared" si="108"/>
        <v>0</v>
      </c>
      <c r="AD111" s="368">
        <f t="shared" si="108"/>
        <v>0</v>
      </c>
      <c r="AE111" s="368">
        <f t="shared" si="108"/>
        <v>0</v>
      </c>
      <c r="AF111" s="368">
        <f t="shared" si="108"/>
        <v>0</v>
      </c>
      <c r="AG111" s="368">
        <f t="shared" si="108"/>
        <v>0</v>
      </c>
      <c r="AH111" s="368">
        <f t="shared" si="108"/>
        <v>0</v>
      </c>
      <c r="AI111" s="368">
        <f t="shared" si="108"/>
        <v>0</v>
      </c>
      <c r="AJ111" s="368">
        <f t="shared" si="108"/>
        <v>0</v>
      </c>
      <c r="AK111" s="368">
        <f t="shared" si="108"/>
        <v>0</v>
      </c>
      <c r="AL111" s="368">
        <f t="shared" si="108"/>
        <v>0</v>
      </c>
      <c r="AM111" s="368">
        <f t="shared" si="108"/>
        <v>0</v>
      </c>
      <c r="AN111" s="368">
        <f t="shared" si="108"/>
        <v>0</v>
      </c>
      <c r="AO111" s="368">
        <f t="shared" si="108"/>
        <v>0</v>
      </c>
      <c r="AP111" s="368">
        <f t="shared" si="108"/>
        <v>0</v>
      </c>
      <c r="AQ111" s="368">
        <f t="shared" si="108"/>
        <v>0</v>
      </c>
      <c r="AR111" s="368">
        <f t="shared" si="108"/>
        <v>0</v>
      </c>
      <c r="AS111" s="368">
        <f t="shared" si="108"/>
        <v>0</v>
      </c>
      <c r="AT111" s="368">
        <f t="shared" si="108"/>
        <v>0</v>
      </c>
      <c r="AU111" s="368">
        <f t="shared" si="108"/>
        <v>0</v>
      </c>
      <c r="AV111" s="368">
        <f t="shared" si="108"/>
        <v>0</v>
      </c>
      <c r="AW111" s="368">
        <f t="shared" si="108"/>
        <v>0</v>
      </c>
      <c r="AX111" s="368">
        <f t="shared" si="108"/>
        <v>0</v>
      </c>
      <c r="AY111" s="368">
        <f t="shared" si="108"/>
        <v>0</v>
      </c>
      <c r="AZ111" s="341"/>
      <c r="BA111" s="62" t="s">
        <v>378</v>
      </c>
      <c r="BB111" s="56"/>
      <c r="BC111" s="18"/>
      <c r="BD111" s="18"/>
      <c r="BE111" s="18"/>
      <c r="BF111" s="18"/>
      <c r="BG111" s="18"/>
      <c r="BH111" s="18"/>
    </row>
    <row r="112" spans="1:60" ht="15.75" x14ac:dyDescent="0.25">
      <c r="A112" s="663"/>
      <c r="B112" s="484" t="str">
        <f>+Report!B113</f>
        <v>External Client</v>
      </c>
      <c r="C112" s="665"/>
      <c r="D112" s="668"/>
      <c r="E112" s="668"/>
      <c r="F112" s="668"/>
      <c r="G112" s="668"/>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669"/>
      <c r="AK112" s="669"/>
      <c r="AL112" s="669"/>
      <c r="AM112" s="669"/>
      <c r="AN112" s="669"/>
      <c r="AO112" s="669"/>
      <c r="AP112" s="669"/>
      <c r="AQ112" s="669"/>
      <c r="AR112" s="669"/>
      <c r="AS112" s="669"/>
      <c r="AT112" s="669"/>
      <c r="AU112" s="669"/>
      <c r="AV112" s="669"/>
      <c r="AW112" s="669"/>
      <c r="AX112" s="669"/>
      <c r="AY112" s="669"/>
      <c r="AZ112" s="341"/>
      <c r="BA112" s="38" t="str">
        <f ca="1">IF(OR(G113&lt;&gt;0,K113&lt;&gt;0,O113&lt;&gt;0,S113&lt;&gt;0,W113&lt;&gt;0,AA113&lt;&gt;0,AE113&lt;&gt;0,AJ113&lt;&gt;0,AM113&lt;&gt;0,AQ113&lt;&gt;0,AU113&lt;&gt;0,AY113&lt;&gt;0),"Print line","-")</f>
        <v>-</v>
      </c>
      <c r="BB112" s="56"/>
      <c r="BC112" s="18"/>
      <c r="BD112" s="18"/>
      <c r="BE112" s="18"/>
      <c r="BF112" s="18"/>
      <c r="BG112" s="18"/>
      <c r="BH112" s="18"/>
    </row>
    <row r="113" spans="1:60" ht="13.5" x14ac:dyDescent="0.25">
      <c r="A113" s="663"/>
      <c r="B113" s="664"/>
      <c r="C113" s="475" t="str">
        <f>+Report!C114</f>
        <v>13% HST</v>
      </c>
      <c r="D113" s="363">
        <f ca="1">+D111*13%</f>
        <v>0</v>
      </c>
      <c r="E113" s="363">
        <f t="shared" ref="E113:G113" si="109">+E111*13%</f>
        <v>0</v>
      </c>
      <c r="F113" s="363">
        <f t="shared" si="109"/>
        <v>0</v>
      </c>
      <c r="G113" s="363">
        <f t="shared" ca="1" si="109"/>
        <v>0</v>
      </c>
      <c r="H113" s="363" t="str">
        <f>+'Initial Estimate'!F120</f>
        <v/>
      </c>
      <c r="I113" s="363"/>
      <c r="J113" s="363"/>
      <c r="K113" s="363"/>
      <c r="L113" s="363">
        <f t="shared" ref="L113:AY113" si="110">+L111*13%</f>
        <v>0</v>
      </c>
      <c r="M113" s="363">
        <f t="shared" si="110"/>
        <v>0</v>
      </c>
      <c r="N113" s="363">
        <f t="shared" si="110"/>
        <v>0</v>
      </c>
      <c r="O113" s="363">
        <f t="shared" si="110"/>
        <v>0</v>
      </c>
      <c r="P113" s="363">
        <f t="shared" si="110"/>
        <v>0</v>
      </c>
      <c r="Q113" s="363">
        <f t="shared" si="110"/>
        <v>0</v>
      </c>
      <c r="R113" s="363">
        <f t="shared" si="110"/>
        <v>0</v>
      </c>
      <c r="S113" s="363">
        <f t="shared" si="110"/>
        <v>0</v>
      </c>
      <c r="T113" s="363">
        <f t="shared" si="110"/>
        <v>0</v>
      </c>
      <c r="U113" s="363">
        <f t="shared" si="110"/>
        <v>0</v>
      </c>
      <c r="V113" s="363">
        <f t="shared" si="110"/>
        <v>0</v>
      </c>
      <c r="W113" s="363">
        <f t="shared" si="110"/>
        <v>0</v>
      </c>
      <c r="X113" s="363">
        <f t="shared" si="110"/>
        <v>0</v>
      </c>
      <c r="Y113" s="363">
        <f t="shared" si="110"/>
        <v>0</v>
      </c>
      <c r="Z113" s="363">
        <f t="shared" si="110"/>
        <v>0</v>
      </c>
      <c r="AA113" s="363">
        <f t="shared" si="110"/>
        <v>0</v>
      </c>
      <c r="AB113" s="363">
        <f t="shared" si="110"/>
        <v>0</v>
      </c>
      <c r="AC113" s="363">
        <f t="shared" si="110"/>
        <v>0</v>
      </c>
      <c r="AD113" s="363">
        <f t="shared" si="110"/>
        <v>0</v>
      </c>
      <c r="AE113" s="363">
        <f t="shared" si="110"/>
        <v>0</v>
      </c>
      <c r="AF113" s="363">
        <f t="shared" si="110"/>
        <v>0</v>
      </c>
      <c r="AG113" s="363">
        <f t="shared" si="110"/>
        <v>0</v>
      </c>
      <c r="AH113" s="363">
        <f t="shared" si="110"/>
        <v>0</v>
      </c>
      <c r="AI113" s="363">
        <f t="shared" si="110"/>
        <v>0</v>
      </c>
      <c r="AJ113" s="363">
        <f t="shared" si="110"/>
        <v>0</v>
      </c>
      <c r="AK113" s="363">
        <f t="shared" si="110"/>
        <v>0</v>
      </c>
      <c r="AL113" s="363">
        <f t="shared" si="110"/>
        <v>0</v>
      </c>
      <c r="AM113" s="363">
        <f t="shared" si="110"/>
        <v>0</v>
      </c>
      <c r="AN113" s="363">
        <f t="shared" si="110"/>
        <v>0</v>
      </c>
      <c r="AO113" s="363">
        <f t="shared" si="110"/>
        <v>0</v>
      </c>
      <c r="AP113" s="363">
        <f t="shared" si="110"/>
        <v>0</v>
      </c>
      <c r="AQ113" s="363">
        <f t="shared" si="110"/>
        <v>0</v>
      </c>
      <c r="AR113" s="363">
        <f t="shared" si="110"/>
        <v>0</v>
      </c>
      <c r="AS113" s="363">
        <f t="shared" si="110"/>
        <v>0</v>
      </c>
      <c r="AT113" s="363">
        <f t="shared" si="110"/>
        <v>0</v>
      </c>
      <c r="AU113" s="363">
        <f t="shared" si="110"/>
        <v>0</v>
      </c>
      <c r="AV113" s="363">
        <f t="shared" si="110"/>
        <v>0</v>
      </c>
      <c r="AW113" s="363">
        <f t="shared" si="110"/>
        <v>0</v>
      </c>
      <c r="AX113" s="363">
        <f t="shared" si="110"/>
        <v>0</v>
      </c>
      <c r="AY113" s="363">
        <f t="shared" si="110"/>
        <v>0</v>
      </c>
      <c r="AZ113" s="341"/>
      <c r="BA113" s="38" t="str">
        <f t="shared" ca="1" si="87"/>
        <v>-</v>
      </c>
      <c r="BB113" s="56"/>
      <c r="BC113" s="18"/>
      <c r="BD113" s="18"/>
      <c r="BE113" s="18"/>
      <c r="BF113" s="18"/>
      <c r="BG113" s="18"/>
      <c r="BH113" s="18"/>
    </row>
    <row r="114" spans="1:60" ht="15" x14ac:dyDescent="0.25">
      <c r="A114" s="795"/>
      <c r="B114" s="312"/>
      <c r="C114" s="312" t="str">
        <f>+Report!C115</f>
        <v>Total Cost External Client</v>
      </c>
      <c r="D114" s="366">
        <f ca="1">SUM(D111:D113)</f>
        <v>0</v>
      </c>
      <c r="E114" s="366">
        <f t="shared" ref="E114:G114" si="111">SUM(E111:E113)</f>
        <v>0</v>
      </c>
      <c r="F114" s="366">
        <f t="shared" si="111"/>
        <v>0</v>
      </c>
      <c r="G114" s="366">
        <f t="shared" ca="1" si="111"/>
        <v>0</v>
      </c>
      <c r="H114" s="366">
        <f t="shared" ref="H114" ca="1" si="112">SUM(H111:H113)</f>
        <v>0</v>
      </c>
      <c r="I114" s="366">
        <f t="shared" ref="I114" si="113">SUM(I111:I113)</f>
        <v>0</v>
      </c>
      <c r="J114" s="366">
        <f t="shared" ref="J114" si="114">SUM(J111:J113)</f>
        <v>0</v>
      </c>
      <c r="K114" s="366">
        <f t="shared" ref="K114" ca="1" si="115">SUM(K111:K113)</f>
        <v>0</v>
      </c>
      <c r="L114" s="366">
        <f t="shared" ref="L114" si="116">SUM(L111:L113)</f>
        <v>0</v>
      </c>
      <c r="M114" s="366">
        <f t="shared" ref="M114" si="117">SUM(M111:M113)</f>
        <v>0</v>
      </c>
      <c r="N114" s="366">
        <f t="shared" ref="N114" si="118">SUM(N111:N113)</f>
        <v>0</v>
      </c>
      <c r="O114" s="366">
        <f t="shared" ref="O114" si="119">SUM(O111:O113)</f>
        <v>0</v>
      </c>
      <c r="P114" s="366">
        <f t="shared" ref="P114" si="120">SUM(P111:P113)</f>
        <v>0</v>
      </c>
      <c r="Q114" s="366">
        <f t="shared" ref="Q114" si="121">SUM(Q111:Q113)</f>
        <v>0</v>
      </c>
      <c r="R114" s="366">
        <f t="shared" ref="R114" si="122">SUM(R111:R113)</f>
        <v>0</v>
      </c>
      <c r="S114" s="366">
        <f t="shared" ref="S114" si="123">SUM(S111:S113)</f>
        <v>0</v>
      </c>
      <c r="T114" s="366">
        <f t="shared" ref="T114" si="124">SUM(T111:T113)</f>
        <v>0</v>
      </c>
      <c r="U114" s="366">
        <f t="shared" ref="U114" si="125">SUM(U111:U113)</f>
        <v>0</v>
      </c>
      <c r="V114" s="366">
        <f t="shared" ref="V114" si="126">SUM(V111:V113)</f>
        <v>0</v>
      </c>
      <c r="W114" s="366">
        <f t="shared" ref="W114" si="127">SUM(W111:W113)</f>
        <v>0</v>
      </c>
      <c r="X114" s="366">
        <f t="shared" ref="X114" si="128">SUM(X111:X113)</f>
        <v>0</v>
      </c>
      <c r="Y114" s="366">
        <f t="shared" ref="Y114" si="129">SUM(Y111:Y113)</f>
        <v>0</v>
      </c>
      <c r="Z114" s="366">
        <f t="shared" ref="Z114" si="130">SUM(Z111:Z113)</f>
        <v>0</v>
      </c>
      <c r="AA114" s="366">
        <f t="shared" ref="AA114" si="131">SUM(AA111:AA113)</f>
        <v>0</v>
      </c>
      <c r="AB114" s="366">
        <f t="shared" ref="AB114" si="132">SUM(AB111:AB113)</f>
        <v>0</v>
      </c>
      <c r="AC114" s="366">
        <f t="shared" ref="AC114" si="133">SUM(AC111:AC113)</f>
        <v>0</v>
      </c>
      <c r="AD114" s="366">
        <f t="shared" ref="AD114" si="134">SUM(AD111:AD113)</f>
        <v>0</v>
      </c>
      <c r="AE114" s="366">
        <f t="shared" ref="AE114" si="135">SUM(AE111:AE113)</f>
        <v>0</v>
      </c>
      <c r="AF114" s="366">
        <f t="shared" ref="AF114" si="136">SUM(AF111:AF113)</f>
        <v>0</v>
      </c>
      <c r="AG114" s="366">
        <f t="shared" ref="AG114" si="137">SUM(AG111:AG113)</f>
        <v>0</v>
      </c>
      <c r="AH114" s="366">
        <f t="shared" ref="AH114" si="138">SUM(AH111:AH113)</f>
        <v>0</v>
      </c>
      <c r="AI114" s="366">
        <f t="shared" ref="AI114" si="139">SUM(AI111:AI113)</f>
        <v>0</v>
      </c>
      <c r="AJ114" s="366">
        <f t="shared" ref="AJ114" si="140">SUM(AJ111:AJ113)</f>
        <v>0</v>
      </c>
      <c r="AK114" s="366">
        <f t="shared" ref="AK114" si="141">SUM(AK111:AK113)</f>
        <v>0</v>
      </c>
      <c r="AL114" s="366">
        <f t="shared" ref="AL114" si="142">SUM(AL111:AL113)</f>
        <v>0</v>
      </c>
      <c r="AM114" s="366">
        <f t="shared" ref="AM114" si="143">SUM(AM111:AM113)</f>
        <v>0</v>
      </c>
      <c r="AN114" s="366">
        <f t="shared" ref="AN114" si="144">SUM(AN111:AN113)</f>
        <v>0</v>
      </c>
      <c r="AO114" s="366">
        <f t="shared" ref="AO114" si="145">SUM(AO111:AO113)</f>
        <v>0</v>
      </c>
      <c r="AP114" s="366">
        <f t="shared" ref="AP114" si="146">SUM(AP111:AP113)</f>
        <v>0</v>
      </c>
      <c r="AQ114" s="366">
        <f t="shared" ref="AQ114" si="147">SUM(AQ111:AQ113)</f>
        <v>0</v>
      </c>
      <c r="AR114" s="366">
        <f t="shared" ref="AR114" si="148">SUM(AR111:AR113)</f>
        <v>0</v>
      </c>
      <c r="AS114" s="366">
        <f t="shared" ref="AS114" si="149">SUM(AS111:AS113)</f>
        <v>0</v>
      </c>
      <c r="AT114" s="366">
        <f t="shared" ref="AT114" si="150">SUM(AT111:AT113)</f>
        <v>0</v>
      </c>
      <c r="AU114" s="366">
        <f t="shared" ref="AU114" si="151">SUM(AU111:AU113)</f>
        <v>0</v>
      </c>
      <c r="AV114" s="366">
        <f t="shared" ref="AV114" si="152">SUM(AV111:AV113)</f>
        <v>0</v>
      </c>
      <c r="AW114" s="366">
        <f t="shared" ref="AW114" si="153">SUM(AW111:AW113)</f>
        <v>0</v>
      </c>
      <c r="AX114" s="366">
        <f t="shared" ref="AX114" si="154">SUM(AX111:AX113)</f>
        <v>0</v>
      </c>
      <c r="AY114" s="366">
        <f t="shared" ref="AY114" si="155">SUM(AY111:AY113)</f>
        <v>0</v>
      </c>
      <c r="AZ114" s="341"/>
      <c r="BA114" s="38" t="str">
        <f ca="1">IF(OR(G113&lt;&gt;0,K113&lt;&gt;0,O113&lt;&gt;0,S113&lt;&gt;0,W113&lt;&gt;0,AA113&lt;&gt;0,AE113&lt;&gt;0,AJ113&lt;&gt;0,AM113&lt;&gt;0,AQ113&lt;&gt;0,AU113&lt;&gt;0,AY113&lt;&gt;0),"Print line","-")</f>
        <v>-</v>
      </c>
      <c r="BB114" s="56"/>
      <c r="BC114" s="18"/>
      <c r="BD114" s="18"/>
      <c r="BE114" s="18"/>
      <c r="BF114" s="18"/>
      <c r="BG114" s="18"/>
      <c r="BH114" s="18"/>
    </row>
    <row r="115" spans="1:60" ht="15.75" x14ac:dyDescent="0.25">
      <c r="A115" s="663"/>
      <c r="B115" s="664"/>
      <c r="C115" s="665"/>
      <c r="D115" s="668"/>
      <c r="E115" s="668"/>
      <c r="F115" s="668"/>
      <c r="G115" s="668"/>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669"/>
      <c r="AL115" s="669"/>
      <c r="AM115" s="669"/>
      <c r="AN115" s="669"/>
      <c r="AO115" s="669"/>
      <c r="AP115" s="669"/>
      <c r="AQ115" s="669"/>
      <c r="AR115" s="669"/>
      <c r="AS115" s="669"/>
      <c r="AT115" s="669"/>
      <c r="AU115" s="669"/>
      <c r="AV115" s="669"/>
      <c r="AW115" s="669"/>
      <c r="AX115" s="669"/>
      <c r="AY115" s="669"/>
      <c r="AZ115" s="341"/>
      <c r="BA115" s="62"/>
      <c r="BB115" s="56"/>
      <c r="BC115" s="18"/>
      <c r="BD115" s="18"/>
      <c r="BE115" s="18"/>
      <c r="BF115" s="18"/>
      <c r="BG115" s="18"/>
      <c r="BH115" s="18"/>
    </row>
    <row r="116" spans="1:60" ht="14.25" thickBot="1" x14ac:dyDescent="0.3">
      <c r="A116" s="347"/>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7"/>
      <c r="AZ116" s="348"/>
      <c r="BA116" s="62" t="s">
        <v>378</v>
      </c>
      <c r="BB116" s="56"/>
      <c r="BC116" s="18"/>
      <c r="BD116" s="18"/>
      <c r="BE116" s="18"/>
      <c r="BF116" s="18"/>
      <c r="BG116" s="18"/>
      <c r="BH116" s="18"/>
    </row>
    <row r="117" spans="1:60" ht="13.5" x14ac:dyDescent="0.25">
      <c r="A117" s="52"/>
      <c r="B117" s="370"/>
      <c r="C117" s="371"/>
      <c r="D117" s="371"/>
      <c r="E117" s="371"/>
      <c r="F117" s="371"/>
      <c r="G117" s="18"/>
      <c r="H117" s="18"/>
      <c r="I117" s="18"/>
      <c r="J117" s="18"/>
      <c r="L117" s="18"/>
      <c r="M117" s="18"/>
      <c r="N117" s="18"/>
      <c r="AV117" s="18"/>
      <c r="AW117" s="18"/>
      <c r="AX117" s="18"/>
      <c r="AZ117" s="18"/>
      <c r="BA117" s="18"/>
      <c r="BB117" s="18"/>
      <c r="BC117" s="18"/>
      <c r="BD117" s="18"/>
      <c r="BE117" s="18"/>
      <c r="BF117" s="18"/>
      <c r="BG117" s="18"/>
      <c r="BH117" s="18"/>
    </row>
    <row r="118" spans="1:60" ht="18.75" x14ac:dyDescent="0.3">
      <c r="A118" s="534"/>
      <c r="B118" s="46"/>
      <c r="C118" s="594" t="s">
        <v>214</v>
      </c>
      <c r="D118" s="595">
        <f ca="1">+D111-Report!I112</f>
        <v>0</v>
      </c>
      <c r="E118" s="595">
        <f>+E111-Report!J112</f>
        <v>0</v>
      </c>
      <c r="F118" s="595">
        <f>+F111-Report!K112</f>
        <v>0</v>
      </c>
      <c r="G118" s="595">
        <f ca="1">+G111-Report!H112</f>
        <v>0</v>
      </c>
      <c r="H118" s="595">
        <f ca="1">+H111-'Initial Estimate'!H117</f>
        <v>0</v>
      </c>
      <c r="I118" s="48"/>
      <c r="J118" s="48"/>
      <c r="K118" s="535"/>
      <c r="L118" s="48"/>
      <c r="M118" s="48"/>
      <c r="N118" s="48"/>
      <c r="O118" s="535"/>
      <c r="P118" s="535"/>
      <c r="Q118" s="535"/>
      <c r="R118" s="535"/>
      <c r="S118" s="535"/>
      <c r="T118" s="535"/>
      <c r="U118" s="535"/>
      <c r="V118" s="535"/>
      <c r="W118" s="535"/>
      <c r="X118" s="535"/>
      <c r="Y118" s="535"/>
      <c r="Z118" s="535"/>
      <c r="AA118" s="535"/>
      <c r="AB118" s="535"/>
      <c r="AC118" s="535"/>
      <c r="AD118" s="535"/>
      <c r="AE118" s="535"/>
      <c r="AF118" s="535"/>
      <c r="AG118" s="535"/>
      <c r="AH118" s="535"/>
      <c r="AI118" s="535"/>
      <c r="AJ118" s="535"/>
      <c r="AK118" s="535"/>
      <c r="AL118" s="535"/>
      <c r="AM118" s="535"/>
      <c r="AN118" s="535"/>
      <c r="AO118" s="535"/>
      <c r="AP118" s="535"/>
      <c r="AQ118" s="535"/>
      <c r="AR118" s="535"/>
      <c r="AS118" s="535"/>
      <c r="AT118" s="535"/>
      <c r="AU118" s="535"/>
      <c r="AV118" s="48"/>
      <c r="AW118" s="48"/>
      <c r="AX118" s="34"/>
      <c r="AZ118" s="34"/>
      <c r="BA118" s="34"/>
      <c r="BB118" s="34"/>
      <c r="BC118" s="18"/>
      <c r="BD118" s="18"/>
      <c r="BE118" s="18"/>
      <c r="BF118" s="18"/>
      <c r="BG118" s="18"/>
      <c r="BH118" s="18"/>
    </row>
    <row r="119" spans="1:60" ht="33" customHeight="1" x14ac:dyDescent="0.25">
      <c r="A119" s="536"/>
      <c r="B119" s="537"/>
      <c r="C119" s="538"/>
      <c r="D119" s="538"/>
      <c r="E119" s="538"/>
      <c r="F119" s="538"/>
      <c r="G119" s="538"/>
      <c r="H119" s="539"/>
      <c r="I119" s="539"/>
      <c r="J119" s="539"/>
      <c r="K119" s="540"/>
      <c r="L119" s="540"/>
      <c r="M119" s="541"/>
      <c r="N119" s="542"/>
      <c r="O119" s="541"/>
      <c r="P119" s="541"/>
      <c r="Q119" s="541"/>
      <c r="R119" s="541"/>
      <c r="S119" s="541"/>
      <c r="T119" s="541"/>
      <c r="U119" s="541"/>
      <c r="V119" s="541"/>
      <c r="W119" s="541"/>
      <c r="X119" s="541"/>
      <c r="Y119" s="541"/>
      <c r="Z119" s="541"/>
      <c r="AA119" s="541"/>
      <c r="AB119" s="541"/>
      <c r="AC119" s="541"/>
      <c r="AD119" s="541"/>
      <c r="AE119" s="541"/>
      <c r="AF119" s="541"/>
      <c r="AG119" s="541"/>
      <c r="AH119" s="541"/>
      <c r="AI119" s="541"/>
      <c r="AJ119" s="541"/>
      <c r="AK119" s="541"/>
      <c r="AL119" s="541"/>
      <c r="AM119" s="541"/>
      <c r="AN119" s="541"/>
      <c r="AO119" s="541"/>
      <c r="AP119" s="541"/>
      <c r="AQ119" s="541"/>
      <c r="AR119" s="541"/>
      <c r="AS119" s="541"/>
      <c r="AT119" s="541"/>
      <c r="AU119" s="541"/>
      <c r="AV119" s="542"/>
      <c r="AW119" s="535"/>
      <c r="AX119"/>
      <c r="AZ119"/>
      <c r="BA119"/>
      <c r="BB119"/>
      <c r="BD119" s="18"/>
    </row>
    <row r="120" spans="1:60" ht="15" x14ac:dyDescent="0.3">
      <c r="A120" s="543"/>
      <c r="B120" s="544"/>
      <c r="C120" s="545"/>
      <c r="D120" s="545"/>
      <c r="E120" s="545"/>
      <c r="F120" s="545"/>
      <c r="G120" s="546"/>
      <c r="H120" s="547"/>
      <c r="I120" s="547"/>
      <c r="J120" s="547"/>
      <c r="K120" s="548"/>
      <c r="L120" s="549"/>
      <c r="M120" s="550"/>
      <c r="N120" s="542"/>
      <c r="O120" s="550"/>
      <c r="P120" s="550"/>
      <c r="Q120" s="550"/>
      <c r="R120" s="550"/>
      <c r="S120" s="550"/>
      <c r="T120" s="550"/>
      <c r="U120" s="550"/>
      <c r="V120" s="550"/>
      <c r="W120" s="550"/>
      <c r="X120" s="550"/>
      <c r="Y120" s="550"/>
      <c r="Z120" s="550"/>
      <c r="AA120" s="550"/>
      <c r="AB120" s="550"/>
      <c r="AC120" s="550"/>
      <c r="AD120" s="550"/>
      <c r="AE120" s="550"/>
      <c r="AF120" s="550"/>
      <c r="AG120" s="550"/>
      <c r="AH120" s="550"/>
      <c r="AI120" s="550"/>
      <c r="AJ120" s="550"/>
      <c r="AK120" s="550"/>
      <c r="AL120" s="550"/>
      <c r="AM120" s="550"/>
      <c r="AN120" s="550"/>
      <c r="AO120" s="550"/>
      <c r="AP120" s="550"/>
      <c r="AQ120" s="550"/>
      <c r="AR120" s="550"/>
      <c r="AS120" s="550"/>
      <c r="AT120" s="550"/>
      <c r="AU120" s="550"/>
      <c r="AV120" s="542"/>
      <c r="AW120" s="535"/>
      <c r="AX120"/>
      <c r="AZ120"/>
      <c r="BA120"/>
      <c r="BB120"/>
      <c r="BC120" s="1"/>
      <c r="BD120" s="18"/>
    </row>
    <row r="121" spans="1:60" ht="15" x14ac:dyDescent="0.3">
      <c r="A121" s="543"/>
      <c r="B121" s="551"/>
      <c r="C121" s="547"/>
      <c r="D121" s="547"/>
      <c r="E121" s="547"/>
      <c r="F121" s="547"/>
      <c r="G121" s="546"/>
      <c r="H121" s="547"/>
      <c r="I121" s="547"/>
      <c r="J121" s="547"/>
      <c r="K121" s="548"/>
      <c r="L121" s="549"/>
      <c r="M121" s="550"/>
      <c r="N121" s="542"/>
      <c r="O121" s="550"/>
      <c r="P121" s="550"/>
      <c r="Q121" s="550"/>
      <c r="R121" s="550"/>
      <c r="S121" s="550"/>
      <c r="T121" s="550"/>
      <c r="U121" s="550"/>
      <c r="V121" s="550"/>
      <c r="W121" s="550"/>
      <c r="X121" s="550"/>
      <c r="Y121" s="550"/>
      <c r="Z121" s="550"/>
      <c r="AA121" s="550"/>
      <c r="AB121" s="550"/>
      <c r="AC121" s="550"/>
      <c r="AD121" s="550"/>
      <c r="AE121" s="550"/>
      <c r="AF121" s="550"/>
      <c r="AG121" s="550"/>
      <c r="AH121" s="550"/>
      <c r="AI121" s="550"/>
      <c r="AJ121" s="550"/>
      <c r="AK121" s="550"/>
      <c r="AL121" s="550"/>
      <c r="AM121" s="550"/>
      <c r="AN121" s="550"/>
      <c r="AO121" s="550"/>
      <c r="AP121" s="550"/>
      <c r="AQ121" s="550"/>
      <c r="AR121" s="550"/>
      <c r="AS121" s="550"/>
      <c r="AT121" s="550"/>
      <c r="AU121" s="550"/>
      <c r="AV121" s="542"/>
      <c r="AW121" s="535"/>
      <c r="AX121"/>
      <c r="AZ121"/>
      <c r="BA121"/>
      <c r="BB121"/>
      <c r="BC121" s="1"/>
      <c r="BD121" s="18"/>
    </row>
    <row r="122" spans="1:60" ht="15" x14ac:dyDescent="0.3">
      <c r="A122" s="543"/>
      <c r="B122" s="551"/>
      <c r="C122" s="547"/>
      <c r="D122" s="547"/>
      <c r="E122" s="547"/>
      <c r="F122" s="547"/>
      <c r="G122" s="546"/>
      <c r="H122" s="547"/>
      <c r="I122" s="547"/>
      <c r="J122" s="547"/>
      <c r="K122" s="548"/>
      <c r="L122" s="549"/>
      <c r="M122" s="550"/>
      <c r="N122" s="542"/>
      <c r="O122" s="550"/>
      <c r="P122" s="550"/>
      <c r="Q122" s="550"/>
      <c r="R122" s="550"/>
      <c r="S122" s="550"/>
      <c r="T122" s="550"/>
      <c r="U122" s="550"/>
      <c r="V122" s="550"/>
      <c r="W122" s="550"/>
      <c r="X122" s="550"/>
      <c r="Y122" s="550"/>
      <c r="Z122" s="550"/>
      <c r="AA122" s="550"/>
      <c r="AB122" s="550"/>
      <c r="AC122" s="550"/>
      <c r="AD122" s="550"/>
      <c r="AE122" s="550"/>
      <c r="AF122" s="550"/>
      <c r="AG122" s="550"/>
      <c r="AH122" s="550"/>
      <c r="AI122" s="550"/>
      <c r="AJ122" s="550"/>
      <c r="AK122" s="550"/>
      <c r="AL122" s="550"/>
      <c r="AM122" s="550"/>
      <c r="AN122" s="550"/>
      <c r="AO122" s="550"/>
      <c r="AP122" s="550"/>
      <c r="AQ122" s="550"/>
      <c r="AR122" s="550"/>
      <c r="AS122" s="550"/>
      <c r="AT122" s="550"/>
      <c r="AU122" s="550"/>
      <c r="AV122" s="542"/>
      <c r="AW122" s="535"/>
      <c r="AX122"/>
      <c r="AZ122"/>
      <c r="BA122"/>
      <c r="BB122"/>
      <c r="BC122" s="1"/>
      <c r="BD122" s="18"/>
    </row>
    <row r="123" spans="1:60" ht="15" x14ac:dyDescent="0.3">
      <c r="A123" s="543"/>
      <c r="B123" s="551"/>
      <c r="C123" s="547"/>
      <c r="D123" s="547"/>
      <c r="E123" s="547"/>
      <c r="F123" s="547"/>
      <c r="G123" s="546"/>
      <c r="H123" s="547"/>
      <c r="I123" s="547"/>
      <c r="J123" s="547"/>
      <c r="K123" s="548"/>
      <c r="L123" s="549"/>
      <c r="M123" s="550"/>
      <c r="N123" s="542"/>
      <c r="O123" s="550"/>
      <c r="P123" s="550"/>
      <c r="Q123" s="550"/>
      <c r="R123" s="550"/>
      <c r="S123" s="550"/>
      <c r="T123" s="550"/>
      <c r="U123" s="550"/>
      <c r="V123" s="550"/>
      <c r="W123" s="550"/>
      <c r="X123" s="550"/>
      <c r="Y123" s="550"/>
      <c r="Z123" s="550"/>
      <c r="AA123" s="550"/>
      <c r="AB123" s="550"/>
      <c r="AC123" s="550"/>
      <c r="AD123" s="550"/>
      <c r="AE123" s="550"/>
      <c r="AF123" s="550"/>
      <c r="AG123" s="550"/>
      <c r="AH123" s="550"/>
      <c r="AI123" s="550"/>
      <c r="AJ123" s="550"/>
      <c r="AK123" s="550"/>
      <c r="AL123" s="550"/>
      <c r="AM123" s="550"/>
      <c r="AN123" s="550"/>
      <c r="AO123" s="550"/>
      <c r="AP123" s="550"/>
      <c r="AQ123" s="550"/>
      <c r="AR123" s="550"/>
      <c r="AS123" s="550"/>
      <c r="AT123" s="550"/>
      <c r="AU123" s="550"/>
      <c r="AV123" s="542"/>
      <c r="AW123" s="535"/>
      <c r="AX123"/>
      <c r="AZ123"/>
      <c r="BA123"/>
      <c r="BB123"/>
      <c r="BC123" s="1"/>
      <c r="BD123" s="18"/>
    </row>
    <row r="124" spans="1:60" ht="15" x14ac:dyDescent="0.3">
      <c r="A124" s="543"/>
      <c r="B124" s="551"/>
      <c r="C124" s="547"/>
      <c r="D124" s="547"/>
      <c r="E124" s="547"/>
      <c r="F124" s="547"/>
      <c r="G124" s="546"/>
      <c r="H124" s="547"/>
      <c r="I124" s="547"/>
      <c r="J124" s="547"/>
      <c r="K124" s="548"/>
      <c r="L124" s="549"/>
      <c r="M124" s="550"/>
      <c r="N124" s="542"/>
      <c r="O124" s="550"/>
      <c r="P124" s="550"/>
      <c r="Q124" s="550"/>
      <c r="R124" s="550"/>
      <c r="S124" s="550"/>
      <c r="T124" s="550"/>
      <c r="U124" s="550"/>
      <c r="V124" s="550"/>
      <c r="W124" s="550"/>
      <c r="X124" s="550"/>
      <c r="Y124" s="550"/>
      <c r="Z124" s="550"/>
      <c r="AA124" s="550"/>
      <c r="AB124" s="550"/>
      <c r="AC124" s="550"/>
      <c r="AD124" s="550"/>
      <c r="AE124" s="550"/>
      <c r="AF124" s="550"/>
      <c r="AG124" s="550"/>
      <c r="AH124" s="550"/>
      <c r="AI124" s="550"/>
      <c r="AJ124" s="550"/>
      <c r="AK124" s="550"/>
      <c r="AL124" s="550"/>
      <c r="AM124" s="550"/>
      <c r="AN124" s="550"/>
      <c r="AO124" s="550"/>
      <c r="AP124" s="550"/>
      <c r="AQ124" s="550"/>
      <c r="AR124" s="550"/>
      <c r="AS124" s="550"/>
      <c r="AT124" s="550"/>
      <c r="AU124" s="550"/>
      <c r="AV124" s="542"/>
      <c r="AW124" s="535"/>
      <c r="AX124"/>
      <c r="AZ124"/>
      <c r="BA124"/>
      <c r="BB124"/>
      <c r="BC124" s="1"/>
      <c r="BD124" s="18"/>
    </row>
    <row r="125" spans="1:60" ht="15" x14ac:dyDescent="0.3">
      <c r="A125" s="552"/>
      <c r="B125" s="551"/>
      <c r="C125" s="547"/>
      <c r="D125" s="547"/>
      <c r="E125" s="547"/>
      <c r="F125" s="547"/>
      <c r="G125" s="546"/>
      <c r="H125" s="547"/>
      <c r="I125" s="547"/>
      <c r="J125" s="547"/>
      <c r="K125" s="553"/>
      <c r="L125" s="549"/>
      <c r="M125" s="550"/>
      <c r="N125" s="542"/>
      <c r="O125" s="550"/>
      <c r="P125" s="550"/>
      <c r="Q125" s="550"/>
      <c r="R125" s="550"/>
      <c r="S125" s="550"/>
      <c r="T125" s="550"/>
      <c r="U125" s="550"/>
      <c r="V125" s="550"/>
      <c r="W125" s="550"/>
      <c r="X125" s="550"/>
      <c r="Y125" s="550"/>
      <c r="Z125" s="550"/>
      <c r="AA125" s="550"/>
      <c r="AB125" s="550"/>
      <c r="AC125" s="550"/>
      <c r="AD125" s="550"/>
      <c r="AE125" s="550"/>
      <c r="AF125" s="550"/>
      <c r="AG125" s="550"/>
      <c r="AH125" s="550"/>
      <c r="AI125" s="550"/>
      <c r="AJ125" s="550"/>
      <c r="AK125" s="550"/>
      <c r="AL125" s="550"/>
      <c r="AM125" s="550"/>
      <c r="AN125" s="550"/>
      <c r="AO125" s="550"/>
      <c r="AP125" s="550"/>
      <c r="AQ125" s="550"/>
      <c r="AR125" s="550"/>
      <c r="AS125" s="550"/>
      <c r="AT125" s="550"/>
      <c r="AU125" s="550"/>
      <c r="AV125" s="542"/>
      <c r="AW125" s="535"/>
      <c r="AX125"/>
      <c r="AZ125"/>
      <c r="BA125"/>
      <c r="BB125"/>
      <c r="BC125" s="1"/>
      <c r="BD125" s="18"/>
    </row>
    <row r="126" spans="1:60" ht="16.5" x14ac:dyDescent="0.35">
      <c r="A126" s="554"/>
      <c r="B126" s="555"/>
      <c r="C126" s="556"/>
      <c r="D126" s="556"/>
      <c r="E126" s="556"/>
      <c r="F126" s="556"/>
      <c r="G126" s="556"/>
      <c r="H126" s="556"/>
      <c r="I126" s="556"/>
      <c r="J126" s="556"/>
      <c r="K126" s="542"/>
      <c r="L126" s="556"/>
      <c r="M126" s="556"/>
      <c r="N126" s="556"/>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56"/>
      <c r="AW126" s="535"/>
      <c r="AX126"/>
      <c r="AZ126"/>
      <c r="BA126"/>
      <c r="BB126"/>
      <c r="BC126"/>
      <c r="BD126" s="1"/>
    </row>
    <row r="127" spans="1:60" ht="15" x14ac:dyDescent="0.3">
      <c r="A127" s="555"/>
      <c r="B127" s="555"/>
      <c r="C127" s="556"/>
      <c r="D127" s="556"/>
      <c r="E127" s="556"/>
      <c r="F127" s="556"/>
      <c r="G127" s="556"/>
      <c r="H127" s="556"/>
      <c r="I127" s="556"/>
      <c r="J127" s="556"/>
      <c r="K127" s="542"/>
      <c r="L127" s="556"/>
      <c r="M127" s="556"/>
      <c r="N127" s="557"/>
      <c r="O127" s="542"/>
      <c r="P127" s="542"/>
      <c r="Q127" s="542"/>
      <c r="R127" s="542"/>
      <c r="S127" s="542"/>
      <c r="T127" s="542"/>
      <c r="U127" s="542"/>
      <c r="V127" s="542"/>
      <c r="W127" s="542"/>
      <c r="X127" s="542"/>
      <c r="Y127" s="542"/>
      <c r="Z127" s="542"/>
      <c r="AA127" s="542"/>
      <c r="AB127" s="542"/>
      <c r="AC127" s="542"/>
      <c r="AD127" s="542"/>
      <c r="AE127" s="542"/>
      <c r="AF127" s="542"/>
      <c r="AG127" s="542"/>
      <c r="AH127" s="542"/>
      <c r="AI127" s="542"/>
      <c r="AJ127" s="542"/>
      <c r="AK127" s="542"/>
      <c r="AL127" s="542"/>
      <c r="AM127" s="542"/>
      <c r="AN127" s="542"/>
      <c r="AO127" s="542"/>
      <c r="AP127" s="542"/>
      <c r="AQ127" s="542"/>
      <c r="AR127" s="542"/>
      <c r="AS127" s="542"/>
      <c r="AT127" s="542"/>
      <c r="AU127" s="542"/>
      <c r="AV127" s="557"/>
      <c r="AW127" s="535"/>
      <c r="AX127"/>
      <c r="AZ127"/>
      <c r="BA127"/>
      <c r="BB127"/>
      <c r="BC127"/>
      <c r="BD127" s="1"/>
    </row>
    <row r="128" spans="1:60" ht="15" x14ac:dyDescent="0.3">
      <c r="A128" s="555"/>
      <c r="B128" s="555"/>
      <c r="C128" s="556"/>
      <c r="D128" s="556"/>
      <c r="E128" s="556"/>
      <c r="F128" s="556"/>
      <c r="G128" s="556"/>
      <c r="H128" s="556"/>
      <c r="I128" s="556"/>
      <c r="J128" s="556"/>
      <c r="K128" s="542"/>
      <c r="L128" s="556"/>
      <c r="M128" s="556"/>
      <c r="N128" s="557"/>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2"/>
      <c r="AK128" s="542"/>
      <c r="AL128" s="542"/>
      <c r="AM128" s="542"/>
      <c r="AN128" s="542"/>
      <c r="AO128" s="542"/>
      <c r="AP128" s="542"/>
      <c r="AQ128" s="542"/>
      <c r="AR128" s="542"/>
      <c r="AS128" s="542"/>
      <c r="AT128" s="542"/>
      <c r="AU128" s="542"/>
      <c r="AV128" s="557"/>
      <c r="AW128" s="535"/>
      <c r="AX128"/>
      <c r="AZ128"/>
      <c r="BA128"/>
      <c r="BB128"/>
      <c r="BC128"/>
      <c r="BD128" s="1"/>
    </row>
    <row r="129" spans="1:56" ht="15" x14ac:dyDescent="0.3">
      <c r="A129" s="555"/>
      <c r="B129" s="555"/>
      <c r="C129" s="556"/>
      <c r="D129" s="556"/>
      <c r="E129" s="556"/>
      <c r="F129" s="556"/>
      <c r="G129" s="556"/>
      <c r="H129" s="556"/>
      <c r="I129" s="556"/>
      <c r="J129" s="556"/>
      <c r="K129" s="542"/>
      <c r="L129" s="556"/>
      <c r="M129" s="556"/>
      <c r="N129" s="558"/>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2"/>
      <c r="AK129" s="542"/>
      <c r="AL129" s="542"/>
      <c r="AM129" s="542"/>
      <c r="AN129" s="542"/>
      <c r="AO129" s="542"/>
      <c r="AP129" s="542"/>
      <c r="AQ129" s="542"/>
      <c r="AR129" s="542"/>
      <c r="AS129" s="542"/>
      <c r="AT129" s="542"/>
      <c r="AU129" s="542"/>
      <c r="AV129" s="558"/>
      <c r="AW129" s="535"/>
      <c r="AX129"/>
      <c r="AZ129"/>
      <c r="BA129"/>
      <c r="BB129"/>
      <c r="BC129"/>
      <c r="BD129" s="1"/>
    </row>
    <row r="130" spans="1:56" ht="15" x14ac:dyDescent="0.3">
      <c r="A130" s="555"/>
      <c r="B130" s="555"/>
      <c r="C130" s="559"/>
      <c r="D130" s="559"/>
      <c r="E130" s="559"/>
      <c r="F130" s="559"/>
      <c r="G130" s="559"/>
      <c r="H130" s="559"/>
      <c r="I130" s="559"/>
      <c r="J130" s="559"/>
      <c r="K130" s="535"/>
      <c r="L130" s="559"/>
      <c r="M130" s="559"/>
      <c r="N130" s="559"/>
      <c r="O130" s="535"/>
      <c r="P130" s="535"/>
      <c r="Q130" s="535"/>
      <c r="R130" s="535"/>
      <c r="S130" s="535"/>
      <c r="T130" s="535"/>
      <c r="U130" s="535"/>
      <c r="V130" s="535"/>
      <c r="W130" s="535"/>
      <c r="X130" s="535"/>
      <c r="Y130" s="535"/>
      <c r="Z130" s="535"/>
      <c r="AA130" s="535"/>
      <c r="AB130" s="535"/>
      <c r="AC130" s="535"/>
      <c r="AD130" s="535"/>
      <c r="AE130" s="535"/>
      <c r="AF130" s="535"/>
      <c r="AG130" s="535"/>
      <c r="AH130" s="535"/>
      <c r="AI130" s="535"/>
      <c r="AJ130" s="535"/>
      <c r="AK130" s="535"/>
      <c r="AL130" s="535"/>
      <c r="AM130" s="535"/>
      <c r="AN130" s="535"/>
      <c r="AO130" s="535"/>
      <c r="AP130" s="535"/>
      <c r="AQ130" s="535"/>
      <c r="AR130" s="535"/>
      <c r="AS130" s="535"/>
      <c r="AT130" s="535"/>
      <c r="AU130" s="535"/>
      <c r="AV130" s="559"/>
      <c r="AW130" s="559"/>
      <c r="AX130" s="1"/>
      <c r="AZ130" s="1"/>
      <c r="BA130" s="1"/>
      <c r="BB130" s="1"/>
      <c r="BC130" s="1"/>
      <c r="BD130" s="1"/>
    </row>
    <row r="131" spans="1:56" ht="15" x14ac:dyDescent="0.3">
      <c r="A131" s="555"/>
      <c r="B131" s="555"/>
      <c r="C131" s="559"/>
      <c r="D131" s="559"/>
      <c r="E131" s="559"/>
      <c r="F131" s="559"/>
      <c r="G131" s="559"/>
      <c r="H131" s="559"/>
      <c r="I131" s="559"/>
      <c r="J131" s="559"/>
      <c r="K131" s="535"/>
      <c r="L131" s="559"/>
      <c r="M131" s="559"/>
      <c r="N131" s="559"/>
      <c r="O131" s="535"/>
      <c r="P131" s="535"/>
      <c r="Q131" s="535"/>
      <c r="R131" s="535"/>
      <c r="S131" s="535"/>
      <c r="T131" s="535"/>
      <c r="U131" s="535"/>
      <c r="V131" s="535"/>
      <c r="W131" s="535"/>
      <c r="X131" s="535"/>
      <c r="Y131" s="535"/>
      <c r="Z131" s="535"/>
      <c r="AA131" s="535"/>
      <c r="AB131" s="535"/>
      <c r="AC131" s="535"/>
      <c r="AD131" s="535"/>
      <c r="AE131" s="535"/>
      <c r="AF131" s="535"/>
      <c r="AG131" s="535"/>
      <c r="AH131" s="535"/>
      <c r="AI131" s="535"/>
      <c r="AJ131" s="535"/>
      <c r="AK131" s="535"/>
      <c r="AL131" s="535"/>
      <c r="AM131" s="535"/>
      <c r="AN131" s="535"/>
      <c r="AO131" s="535"/>
      <c r="AP131" s="535"/>
      <c r="AQ131" s="535"/>
      <c r="AR131" s="535"/>
      <c r="AS131" s="535"/>
      <c r="AT131" s="535"/>
      <c r="AU131" s="535"/>
      <c r="AV131" s="559"/>
      <c r="AW131" s="559"/>
      <c r="AX131" s="1"/>
      <c r="AZ131" s="1"/>
      <c r="BA131" s="1"/>
      <c r="BB131" s="1"/>
      <c r="BC131" s="1"/>
      <c r="BD131" s="1"/>
    </row>
    <row r="132" spans="1:56" ht="15" x14ac:dyDescent="0.3">
      <c r="A132" s="555"/>
      <c r="B132" s="555"/>
      <c r="C132" s="559"/>
      <c r="D132" s="559"/>
      <c r="E132" s="559"/>
      <c r="F132" s="559"/>
      <c r="G132" s="559"/>
      <c r="H132" s="559"/>
      <c r="I132" s="559"/>
      <c r="J132" s="559"/>
      <c r="K132" s="535"/>
      <c r="L132" s="559"/>
      <c r="M132" s="559"/>
      <c r="N132" s="559"/>
      <c r="O132" s="535"/>
      <c r="P132" s="535"/>
      <c r="Q132" s="535"/>
      <c r="R132" s="535"/>
      <c r="S132" s="535"/>
      <c r="T132" s="535"/>
      <c r="U132" s="535"/>
      <c r="V132" s="535"/>
      <c r="W132" s="535"/>
      <c r="X132" s="535"/>
      <c r="Y132" s="535"/>
      <c r="Z132" s="535"/>
      <c r="AA132" s="535"/>
      <c r="AB132" s="535"/>
      <c r="AC132" s="535"/>
      <c r="AD132" s="535"/>
      <c r="AE132" s="535"/>
      <c r="AF132" s="535"/>
      <c r="AG132" s="535"/>
      <c r="AH132" s="535"/>
      <c r="AI132" s="535"/>
      <c r="AJ132" s="535"/>
      <c r="AK132" s="535"/>
      <c r="AL132" s="535"/>
      <c r="AM132" s="535"/>
      <c r="AN132" s="535"/>
      <c r="AO132" s="535"/>
      <c r="AP132" s="535"/>
      <c r="AQ132" s="535"/>
      <c r="AR132" s="535"/>
      <c r="AS132" s="535"/>
      <c r="AT132" s="535"/>
      <c r="AU132" s="535"/>
      <c r="AV132" s="559"/>
      <c r="AW132" s="559"/>
      <c r="AX132" s="1"/>
      <c r="AZ132" s="1"/>
      <c r="BA132" s="1"/>
      <c r="BB132" s="1"/>
      <c r="BC132" s="1"/>
      <c r="BD132" s="1"/>
    </row>
    <row r="133" spans="1:56" x14ac:dyDescent="0.25">
      <c r="A133" s="578"/>
      <c r="B133" s="578"/>
      <c r="C133" s="579"/>
      <c r="D133" s="579"/>
      <c r="E133" s="579"/>
      <c r="F133" s="579"/>
      <c r="G133" s="579"/>
      <c r="H133" s="579"/>
      <c r="I133" s="579"/>
      <c r="J133" s="579"/>
      <c r="K133" s="535"/>
      <c r="L133" s="579"/>
      <c r="M133" s="579"/>
      <c r="N133" s="579"/>
      <c r="O133" s="535"/>
      <c r="P133" s="535"/>
      <c r="Q133" s="535"/>
      <c r="R133" s="535"/>
      <c r="S133" s="535"/>
      <c r="T133" s="535"/>
      <c r="U133" s="535"/>
      <c r="V133" s="535"/>
      <c r="W133" s="535"/>
      <c r="X133" s="535"/>
      <c r="Y133" s="535"/>
      <c r="Z133" s="535"/>
      <c r="AA133" s="535"/>
      <c r="AB133" s="535"/>
      <c r="AC133" s="535"/>
      <c r="AD133" s="535"/>
      <c r="AE133" s="535"/>
      <c r="AF133" s="535"/>
      <c r="AG133" s="535"/>
      <c r="AH133" s="535"/>
      <c r="AI133" s="535"/>
      <c r="AJ133" s="535"/>
      <c r="AK133" s="535"/>
      <c r="AL133" s="535"/>
      <c r="AM133" s="535"/>
      <c r="AN133" s="535"/>
      <c r="AO133" s="535"/>
      <c r="AP133" s="535"/>
      <c r="AQ133" s="535"/>
      <c r="AR133" s="535"/>
      <c r="AS133" s="535"/>
      <c r="AT133" s="535"/>
      <c r="AU133" s="535"/>
      <c r="AV133" s="579"/>
      <c r="AW133" s="579"/>
    </row>
  </sheetData>
  <autoFilter ref="BA13:BA114"/>
  <mergeCells count="12">
    <mergeCell ref="H10:K10"/>
    <mergeCell ref="L10:O10"/>
    <mergeCell ref="AV10:AY10"/>
    <mergeCell ref="D10:G10"/>
    <mergeCell ref="P10:S10"/>
    <mergeCell ref="T10:W10"/>
    <mergeCell ref="X10:AA10"/>
    <mergeCell ref="AB10:AE10"/>
    <mergeCell ref="AF10:AI10"/>
    <mergeCell ref="AJ10:AM10"/>
    <mergeCell ref="AN10:AQ10"/>
    <mergeCell ref="AR10:AU10"/>
  </mergeCells>
  <conditionalFormatting sqref="I107:I109 I94:I101 I82:I90 I68 I66 I62:I64 I54:I56 I21:I39 I14:I17 I45:I49 I72:I77 I53:J53">
    <cfRule type="expression" dxfId="5" priority="32">
      <formula>$I$111&lt;&gt;0</formula>
    </cfRule>
  </conditionalFormatting>
  <conditionalFormatting sqref="J107:J109 J94:J101 J82:J90 J72:J77 J68 J66 J62:J64 J54:J56 J45:J49 J21:J39 J14:J17">
    <cfRule type="expression" dxfId="4" priority="44">
      <formula>$J$111&lt;&gt;0</formula>
    </cfRule>
  </conditionalFormatting>
  <conditionalFormatting sqref="M107:M109 M94:M101 M82:M90 M68 M66 M62:M64 M54:M56 M21:M39 M14:M17 M45:M49 M72:M77 Q21:Q39 Q45:Q49 Q54:Q56 Q62:Q64 Q66 Q68 Q72:Q77 Q82:Q90 Q94:Q101 Q107:Q109 U21:U39 U45:U49 U54:U56 U62:U64 U66 U68 U72:U77 U82:U90 U94:U101 U107:U109 Y21:Y39 Y45:Y49 Y54:Y56 Y62:Y64 Y66 Y68 Y72:Y77 Y82:Y90 Y94:Y101 Y107:Y109 AC21:AC39 AC45:AC49 AC54:AC56 AC62:AC64 AC66 AC68 AC72:AC77 AC82:AC90 AC94:AC101 AC107:AC109 AG21:AG39 AG45:AG49 AG54:AG56 AG62:AG64 AG66 AG68 AG72:AG77 AG82:AG90 AG94:AG101 AG107:AG109 AK21:AK39 AK45:AK49 AK54:AK56 AK62:AK64 AK66 AK68 AK72:AK77 AK82:AK90 AK94:AK101 AK107:AK109 AO21:AO39 AO45:AO49 AO54:AO56 AO62:AO64 AO66 AO68 AO72:AO77 AO82:AO90 AO94:AO101 AO107:AO109 AS21:AS39 AS45:AS49 AS54:AS56 AS62:AS64 AS66 AS68 AS72:AS77 AS82:AS90 AS94:AS101 AS107:AS109 Q14:Q17 U14:U17 Y14:Y17 AC14:AC17 AG14:AG17 AK14:AK17 AO14:AO17 AS14:AS17">
    <cfRule type="expression" dxfId="3" priority="55">
      <formula>$M$111&lt;&gt;0</formula>
    </cfRule>
  </conditionalFormatting>
  <conditionalFormatting sqref="N107:N109 N94:N101 N82:N90 N72:N77 N68 N66 N62:N64 N54:N56 N45:N49 N21:N39 N14:N17 R94:R101 R82:R90 R72:R77 R68 R66 R62:R64 R54:R56 R45:R49 R21:R39 R14:R17 V94:V101 V82:V90 V72:V77 V68 V66 V62:V64 V54:V56 V45:V49 V21:V39 V14:V17 Z94:Z101 Z82:Z90 Z72:Z77 Z68 Z66 Z62:Z64 Z54:Z56 Z45:Z49 Z21:Z39 Z14:Z17 AD94:AD101 AD82:AD90 AD72:AD77 AD68 AD66 AD62:AD64 AD54:AD56 AD45:AD49 AD21:AD39 AD14:AD17 AH94:AH101 AH82:AH90 AH72:AH77 AH68 AH66 AH62:AH64 AH54:AH56 AH45:AH49 AH21:AH39 AH14:AH17 AL94:AL101 AL82:AL90 AL72:AL77 AL68 AL66 AL62:AL64 AL54:AL56 AL45:AL49 AL21:AL39 AL14:AL17 AP94:AP101 AP82:AP90 AP72:AP77 AP68 AP66 AP62:AP64 AP54:AP56 AP45:AP49 AP21:AP39 AP14:AP17 AT94:AT101 AT82:AT90 AT72:AT77 AT68 AT66 AT62:AT64 AT54:AT56 AT45:AT49 AT21:AT39 AT14:AT17 R107:R109 V107:V109 Z107:Z109 AD107:AD109 AH107:AH109 AL107:AL109 AP107:AP109 AT107:AT109">
    <cfRule type="expression" dxfId="2" priority="154">
      <formula>$N$111&lt;&gt;0</formula>
    </cfRule>
  </conditionalFormatting>
  <conditionalFormatting sqref="AW107:AW109 AW94:AW101 AW82:AW90 AW68 AW66 AW62:AW64 AW54:AW56 AW21:AW39 AW14:AW17 AW45:AW49 AW72:AW77">
    <cfRule type="expression" dxfId="1" priority="245">
      <formula>$AW$111&lt;&gt;0</formula>
    </cfRule>
  </conditionalFormatting>
  <conditionalFormatting sqref="AX107:AX109 AX94:AX101 AX82:AX90 AX72:AX77 AX68 AX66 AX62:AX64 AX54:AX56 AX45:AX49 AX21:AX39 AX14:AX17">
    <cfRule type="expression" dxfId="0" priority="256">
      <formula>$AX$111&lt;&gt;0</formula>
    </cfRule>
  </conditionalFormatting>
  <printOptions horizontalCentered="1"/>
  <pageMargins left="0" right="0" top="0.25" bottom="0.25" header="0.511811023622047" footer="0"/>
  <pageSetup scale="75" orientation="landscape" horizontalDpi="300" r:id="rId1"/>
  <headerFooter alignWithMargins="0">
    <oddFooter>&amp;L&amp;Z&amp;F&amp;R&amp;D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'Estimate Breakdown'!$L$4:$L$7</xm:f>
          </x14:formula1>
          <xm:sqref>AV11 P11 T11 X11 AB11 AF11 AJ11 AN11 AR11 L11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80" zoomScaleNormal="80" workbookViewId="0">
      <selection activeCell="F34" sqref="F34"/>
    </sheetView>
  </sheetViews>
  <sheetFormatPr defaultRowHeight="11.25" outlineLevelCol="1" x14ac:dyDescent="0.2"/>
  <cols>
    <col min="2" max="3" width="11.140625" customWidth="1"/>
    <col min="4" max="4" width="36.5703125" customWidth="1"/>
    <col min="5" max="6" width="17.42578125" customWidth="1"/>
    <col min="7" max="9" width="15.5703125" customWidth="1" outlineLevel="1"/>
    <col min="10" max="10" width="15.5703125" customWidth="1"/>
    <col min="12" max="12" width="9.140625" hidden="1" customWidth="1"/>
  </cols>
  <sheetData>
    <row r="2" spans="1:12" ht="15.75" x14ac:dyDescent="0.2">
      <c r="A2" s="564" t="s">
        <v>186</v>
      </c>
      <c r="B2" s="565"/>
      <c r="C2" s="565"/>
      <c r="D2" s="565"/>
      <c r="E2" s="565"/>
      <c r="F2" s="565"/>
      <c r="G2" s="566"/>
      <c r="H2" s="566"/>
      <c r="I2" s="566"/>
      <c r="J2" s="567"/>
    </row>
    <row r="3" spans="1:12" ht="15" x14ac:dyDescent="0.25">
      <c r="A3" s="372"/>
      <c r="B3" s="372" t="s">
        <v>126</v>
      </c>
      <c r="C3" s="372" t="s">
        <v>226</v>
      </c>
      <c r="D3" s="372" t="s">
        <v>128</v>
      </c>
      <c r="E3" s="372" t="s">
        <v>185</v>
      </c>
      <c r="F3" s="372" t="s">
        <v>222</v>
      </c>
      <c r="G3" s="372" t="str">
        <f>+Approvals!D11</f>
        <v>Split A</v>
      </c>
      <c r="H3" s="372" t="str">
        <f>+Approvals!E11</f>
        <v>Split B</v>
      </c>
      <c r="I3" s="372" t="str">
        <f>+Approvals!F11</f>
        <v>Split C</v>
      </c>
      <c r="J3" s="462" t="s">
        <v>107</v>
      </c>
    </row>
    <row r="4" spans="1:12" ht="12.75" x14ac:dyDescent="0.2">
      <c r="A4" s="363" t="s">
        <v>152</v>
      </c>
      <c r="B4" s="633"/>
      <c r="C4" s="633"/>
      <c r="D4" s="634"/>
      <c r="E4" s="634"/>
      <c r="F4" s="643"/>
      <c r="G4" s="363">
        <f ca="1">+Estimates!H111</f>
        <v>0</v>
      </c>
      <c r="H4" s="363">
        <f>+Estimates!I111</f>
        <v>0</v>
      </c>
      <c r="I4" s="363">
        <f>+Estimates!J111</f>
        <v>0</v>
      </c>
      <c r="J4" s="568">
        <f ca="1">SUM(G4:I4)</f>
        <v>0</v>
      </c>
      <c r="L4" s="683" t="s">
        <v>233</v>
      </c>
    </row>
    <row r="5" spans="1:12" ht="12.75" x14ac:dyDescent="0.2">
      <c r="A5" s="562">
        <v>1</v>
      </c>
      <c r="B5" s="633"/>
      <c r="C5" s="633"/>
      <c r="D5" s="634"/>
      <c r="E5" s="634"/>
      <c r="F5" s="685">
        <f>+Estimates!L11</f>
        <v>0</v>
      </c>
      <c r="G5" s="363">
        <f>+Estimates!L111</f>
        <v>0</v>
      </c>
      <c r="H5" s="363">
        <f>+Estimates!M111</f>
        <v>0</v>
      </c>
      <c r="I5" s="363">
        <f>+Estimates!N111</f>
        <v>0</v>
      </c>
      <c r="J5" s="568">
        <f t="shared" ref="J5:J16" si="0">SUM(G5:I5)</f>
        <v>0</v>
      </c>
      <c r="L5" s="683" t="s">
        <v>234</v>
      </c>
    </row>
    <row r="6" spans="1:12" ht="12.75" x14ac:dyDescent="0.2">
      <c r="A6" s="562">
        <v>2</v>
      </c>
      <c r="B6" s="633"/>
      <c r="C6" s="633"/>
      <c r="D6" s="634"/>
      <c r="E6" s="634"/>
      <c r="F6" s="685">
        <f>+Estimates!P11</f>
        <v>0</v>
      </c>
      <c r="G6" s="363">
        <f>+Estimates!P111</f>
        <v>0</v>
      </c>
      <c r="H6" s="363">
        <f>+Estimates!Q111</f>
        <v>0</v>
      </c>
      <c r="I6" s="363">
        <f>+Estimates!R111</f>
        <v>0</v>
      </c>
      <c r="J6" s="568">
        <f t="shared" si="0"/>
        <v>0</v>
      </c>
      <c r="L6" s="683" t="s">
        <v>235</v>
      </c>
    </row>
    <row r="7" spans="1:12" ht="12.75" x14ac:dyDescent="0.2">
      <c r="A7" s="562">
        <v>3</v>
      </c>
      <c r="B7" s="633"/>
      <c r="C7" s="633"/>
      <c r="D7" s="634"/>
      <c r="E7" s="634"/>
      <c r="F7" s="685">
        <f>+Estimates!T11</f>
        <v>0</v>
      </c>
      <c r="G7" s="363">
        <f>+Estimates!T111</f>
        <v>0</v>
      </c>
      <c r="H7" s="363">
        <f>+Estimates!U111</f>
        <v>0</v>
      </c>
      <c r="I7" s="363">
        <f>+Estimates!V111</f>
        <v>0</v>
      </c>
      <c r="J7" s="568">
        <f t="shared" si="0"/>
        <v>0</v>
      </c>
      <c r="L7" s="683" t="s">
        <v>236</v>
      </c>
    </row>
    <row r="8" spans="1:12" ht="12.75" x14ac:dyDescent="0.2">
      <c r="A8" s="562">
        <v>4</v>
      </c>
      <c r="B8" s="633"/>
      <c r="C8" s="633"/>
      <c r="D8" s="634"/>
      <c r="E8" s="634"/>
      <c r="F8" s="685">
        <f>+Estimates!X11</f>
        <v>0</v>
      </c>
      <c r="G8" s="363">
        <f>+Estimates!X111</f>
        <v>0</v>
      </c>
      <c r="H8" s="363">
        <f>+Estimates!Y111</f>
        <v>0</v>
      </c>
      <c r="I8" s="363">
        <f>+Estimates!Z111</f>
        <v>0</v>
      </c>
      <c r="J8" s="568">
        <f t="shared" si="0"/>
        <v>0</v>
      </c>
      <c r="L8" s="683"/>
    </row>
    <row r="9" spans="1:12" ht="12.75" x14ac:dyDescent="0.2">
      <c r="A9" s="562">
        <v>5</v>
      </c>
      <c r="B9" s="633"/>
      <c r="C9" s="633"/>
      <c r="D9" s="634"/>
      <c r="E9" s="634"/>
      <c r="F9" s="685">
        <f>+Estimates!AB11</f>
        <v>0</v>
      </c>
      <c r="G9" s="363">
        <f>+Estimates!AB111</f>
        <v>0</v>
      </c>
      <c r="H9" s="363">
        <f>+Estimates!AC111</f>
        <v>0</v>
      </c>
      <c r="I9" s="363">
        <f>+Estimates!AD111</f>
        <v>0</v>
      </c>
      <c r="J9" s="568">
        <f t="shared" si="0"/>
        <v>0</v>
      </c>
    </row>
    <row r="10" spans="1:12" ht="12.75" x14ac:dyDescent="0.2">
      <c r="A10" s="562">
        <v>6</v>
      </c>
      <c r="B10" s="633"/>
      <c r="C10" s="633"/>
      <c r="D10" s="634"/>
      <c r="E10" s="634"/>
      <c r="F10" s="685">
        <f>+Estimates!AF11</f>
        <v>0</v>
      </c>
      <c r="G10" s="363">
        <f>+Estimates!AF111</f>
        <v>0</v>
      </c>
      <c r="H10" s="363">
        <f>+Estimates!AG111</f>
        <v>0</v>
      </c>
      <c r="I10" s="363">
        <f>+Estimates!AH111</f>
        <v>0</v>
      </c>
      <c r="J10" s="568">
        <f t="shared" si="0"/>
        <v>0</v>
      </c>
    </row>
    <row r="11" spans="1:12" ht="12.75" x14ac:dyDescent="0.2">
      <c r="A11" s="562">
        <v>7</v>
      </c>
      <c r="B11" s="633"/>
      <c r="C11" s="633"/>
      <c r="D11" s="634"/>
      <c r="E11" s="634"/>
      <c r="F11" s="685">
        <f>+Estimates!AJ11</f>
        <v>0</v>
      </c>
      <c r="G11" s="363">
        <f>+Estimates!AJ111</f>
        <v>0</v>
      </c>
      <c r="H11" s="363">
        <f>+Estimates!AK111</f>
        <v>0</v>
      </c>
      <c r="I11" s="363">
        <f>+Estimates!AL111</f>
        <v>0</v>
      </c>
      <c r="J11" s="568">
        <f t="shared" si="0"/>
        <v>0</v>
      </c>
    </row>
    <row r="12" spans="1:12" ht="12.75" x14ac:dyDescent="0.2">
      <c r="A12" s="562">
        <v>8</v>
      </c>
      <c r="B12" s="633"/>
      <c r="C12" s="633"/>
      <c r="D12" s="634"/>
      <c r="E12" s="634"/>
      <c r="F12" s="685">
        <f>+Estimates!AN11</f>
        <v>0</v>
      </c>
      <c r="G12" s="363">
        <f>+Estimates!AN111</f>
        <v>0</v>
      </c>
      <c r="H12" s="363">
        <f>+Estimates!AO111</f>
        <v>0</v>
      </c>
      <c r="I12" s="363">
        <f>+Estimates!AP111</f>
        <v>0</v>
      </c>
      <c r="J12" s="568">
        <f t="shared" si="0"/>
        <v>0</v>
      </c>
    </row>
    <row r="13" spans="1:12" ht="12.75" x14ac:dyDescent="0.2">
      <c r="A13" s="562">
        <v>9</v>
      </c>
      <c r="B13" s="633"/>
      <c r="C13" s="633"/>
      <c r="D13" s="634"/>
      <c r="E13" s="634"/>
      <c r="F13" s="685">
        <f>+Estimates!AR11</f>
        <v>0</v>
      </c>
      <c r="G13" s="363">
        <f>+Estimates!AR111</f>
        <v>0</v>
      </c>
      <c r="H13" s="363">
        <f>+Estimates!AS111</f>
        <v>0</v>
      </c>
      <c r="I13" s="363">
        <f>+Estimates!AT111</f>
        <v>0</v>
      </c>
      <c r="J13" s="568">
        <f t="shared" si="0"/>
        <v>0</v>
      </c>
    </row>
    <row r="14" spans="1:12" ht="12.75" x14ac:dyDescent="0.2">
      <c r="A14" s="562">
        <v>10</v>
      </c>
      <c r="B14" s="633"/>
      <c r="C14" s="633"/>
      <c r="D14" s="634"/>
      <c r="E14" s="634"/>
      <c r="F14" s="685">
        <f>+Estimates!AV11</f>
        <v>0</v>
      </c>
      <c r="G14" s="363">
        <f>+Estimates!AV111</f>
        <v>0</v>
      </c>
      <c r="H14" s="363">
        <f>+Estimates!AW111</f>
        <v>0</v>
      </c>
      <c r="I14" s="363">
        <f>+Estimates!AX111</f>
        <v>0</v>
      </c>
      <c r="J14" s="568">
        <f t="shared" si="0"/>
        <v>0</v>
      </c>
    </row>
    <row r="15" spans="1:12" ht="12.75" x14ac:dyDescent="0.2">
      <c r="A15" s="562"/>
      <c r="B15" s="633"/>
      <c r="C15" s="633"/>
      <c r="D15" s="634"/>
      <c r="E15" s="634"/>
      <c r="F15" s="643"/>
      <c r="G15" s="363"/>
      <c r="H15" s="363"/>
      <c r="I15" s="363"/>
      <c r="J15" s="568">
        <f t="shared" si="0"/>
        <v>0</v>
      </c>
    </row>
    <row r="16" spans="1:12" ht="12.75" x14ac:dyDescent="0.2">
      <c r="A16" s="562"/>
      <c r="B16" s="633"/>
      <c r="C16" s="633"/>
      <c r="D16" s="634"/>
      <c r="E16" s="634"/>
      <c r="F16" s="643"/>
      <c r="G16" s="363"/>
      <c r="H16" s="363"/>
      <c r="I16" s="363"/>
      <c r="J16" s="568">
        <f t="shared" si="0"/>
        <v>0</v>
      </c>
    </row>
    <row r="17" spans="1:10" ht="12.75" x14ac:dyDescent="0.2">
      <c r="A17" s="569" t="s">
        <v>107</v>
      </c>
      <c r="B17" s="570"/>
      <c r="C17" s="570"/>
      <c r="D17" s="570"/>
      <c r="E17" s="570"/>
      <c r="F17" s="570"/>
      <c r="G17" s="570"/>
      <c r="H17" s="570"/>
      <c r="I17" s="570"/>
      <c r="J17" s="571"/>
    </row>
    <row r="19" spans="1:10" x14ac:dyDescent="0.2">
      <c r="E19" s="592"/>
      <c r="F19" s="592"/>
      <c r="G19" s="593"/>
      <c r="H19" s="593"/>
      <c r="I19" s="593"/>
      <c r="J19" s="593"/>
    </row>
  </sheetData>
  <dataValidations count="1">
    <dataValidation type="list" allowBlank="1" showInputMessage="1" showErrorMessage="1" sqref="F15:F16 F4">
      <formula1>$L$4:$L$7</formula1>
    </dataValidation>
  </dataValidations>
  <printOptions horizontalCentered="1"/>
  <pageMargins left="0" right="0" top="0.25" bottom="0.25" header="0.3" footer="0.3"/>
  <pageSetup orientation="landscape" r:id="rId1"/>
  <headerFooter>
    <oddFooter>&amp;L&amp;Z&amp;F&amp;R&amp;D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142"/>
  <sheetViews>
    <sheetView showGridLines="0" tabSelected="1" zoomScale="80" zoomScaleNormal="80" workbookViewId="0">
      <pane xSplit="5" ySplit="13" topLeftCell="F14" activePane="bottomRight" state="frozen"/>
      <selection pane="topRight" activeCell="F1" sqref="F1"/>
      <selection pane="bottomLeft" activeCell="A14" sqref="A14"/>
      <selection pane="bottomRight" activeCell="G32" sqref="G32"/>
    </sheetView>
  </sheetViews>
  <sheetFormatPr defaultRowHeight="15" outlineLevelRow="1" outlineLevelCol="1" x14ac:dyDescent="0.3"/>
  <cols>
    <col min="1" max="1" width="5.7109375" style="497" customWidth="1"/>
    <col min="2" max="2" width="5.7109375" style="299" customWidth="1"/>
    <col min="3" max="3" width="80.5703125" style="300" customWidth="1"/>
    <col min="4" max="4" width="15.7109375" style="124" customWidth="1"/>
    <col min="5" max="5" width="7.7109375" style="124" customWidth="1"/>
    <col min="6" max="6" width="13.42578125" style="124" customWidth="1" outlineLevel="1"/>
    <col min="7" max="7" width="8" style="124" customWidth="1" outlineLevel="1"/>
    <col min="8" max="8" width="13.42578125" style="149" customWidth="1"/>
    <col min="9" max="9" width="13.42578125" style="10" customWidth="1" outlineLevel="1"/>
    <col min="10" max="10" width="13.42578125" style="11" customWidth="1" outlineLevel="1"/>
    <col min="11" max="11" width="7.85546875" style="124" customWidth="1"/>
    <col min="12" max="12" width="145.7109375" style="869" customWidth="1"/>
    <col min="13" max="14" width="6.85546875" style="765" customWidth="1"/>
    <col min="15" max="15" width="10.5703125" style="124" hidden="1" customWidth="1" outlineLevel="1"/>
    <col min="16" max="18" width="15.28515625" style="124" hidden="1" customWidth="1" outlineLevel="1"/>
    <col min="19" max="19" width="17.140625" style="124" hidden="1" customWidth="1" outlineLevel="1"/>
    <col min="20" max="20" width="20.85546875" style="124" hidden="1" customWidth="1" outlineLevel="1"/>
    <col min="21" max="22" width="8.42578125" style="124" hidden="1" customWidth="1" outlineLevel="1"/>
    <col min="23" max="23" width="8.42578125" style="124" customWidth="1" collapsed="1"/>
    <col min="24" max="39" width="8.42578125" style="124" customWidth="1"/>
    <col min="40" max="16384" width="9.140625" style="124"/>
  </cols>
  <sheetData>
    <row r="1" spans="1:191" hidden="1" x14ac:dyDescent="0.3">
      <c r="A1" s="495"/>
      <c r="B1" s="117"/>
      <c r="C1" s="118"/>
      <c r="D1" s="119"/>
      <c r="E1" s="119"/>
      <c r="F1" s="119"/>
      <c r="G1" s="119"/>
      <c r="H1" s="120"/>
      <c r="I1" s="121"/>
      <c r="J1" s="122"/>
      <c r="K1" s="123"/>
      <c r="M1" s="764"/>
      <c r="N1" s="764"/>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row>
    <row r="2" spans="1:191" s="134" customFormat="1" ht="27" hidden="1" customHeight="1" x14ac:dyDescent="0.2">
      <c r="A2" s="496"/>
      <c r="B2" s="125"/>
      <c r="C2" s="126"/>
      <c r="D2" s="127"/>
      <c r="E2" s="127"/>
      <c r="F2" s="127"/>
      <c r="G2" s="127"/>
      <c r="H2" s="128"/>
      <c r="I2" s="129"/>
      <c r="J2" s="130"/>
      <c r="K2" s="131"/>
      <c r="L2" s="870"/>
      <c r="M2" s="131"/>
      <c r="N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row>
    <row r="3" spans="1:191" ht="14.25" customHeight="1" x14ac:dyDescent="0.3">
      <c r="A3" s="495"/>
      <c r="B3" s="135"/>
      <c r="C3" s="517">
        <f>+ID!B8</f>
        <v>0</v>
      </c>
      <c r="D3" s="136"/>
      <c r="E3" s="136"/>
      <c r="F3" s="136"/>
      <c r="G3" s="136"/>
      <c r="H3" s="136"/>
      <c r="I3" s="135"/>
      <c r="J3" s="137"/>
      <c r="K3" s="123"/>
      <c r="M3" s="764"/>
      <c r="N3" s="764"/>
      <c r="O3" s="905" t="s">
        <v>154</v>
      </c>
      <c r="P3" s="905"/>
      <c r="Q3" s="905"/>
      <c r="R3" s="905"/>
      <c r="S3" s="905"/>
      <c r="T3" s="905"/>
      <c r="U3" s="905"/>
      <c r="V3" s="905"/>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row>
    <row r="4" spans="1:191" ht="14.25" customHeight="1" x14ac:dyDescent="0.3">
      <c r="B4" s="140"/>
      <c r="C4" s="141">
        <f>+ID!B6</f>
        <v>0</v>
      </c>
      <c r="D4" s="140"/>
      <c r="E4" s="140"/>
      <c r="F4" s="140"/>
      <c r="G4" s="140"/>
      <c r="H4" s="140"/>
      <c r="I4" s="140"/>
      <c r="J4" s="142"/>
      <c r="K4" s="143"/>
      <c r="L4" s="871"/>
      <c r="M4" s="143"/>
      <c r="N4" s="143"/>
      <c r="O4" s="132">
        <f ca="1">OFFSET(Q4,Class-1,0)</f>
        <v>0</v>
      </c>
      <c r="P4" s="132" t="s">
        <v>155</v>
      </c>
      <c r="Q4" s="132" t="s">
        <v>466</v>
      </c>
      <c r="R4" s="132"/>
      <c r="S4" s="132"/>
      <c r="T4" s="132"/>
      <c r="U4" s="133">
        <v>0.1</v>
      </c>
      <c r="V4" s="132"/>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row>
    <row r="5" spans="1:191" ht="14.25" customHeight="1" x14ac:dyDescent="0.3">
      <c r="B5" s="144"/>
      <c r="C5" s="641" t="s">
        <v>153</v>
      </c>
      <c r="D5" s="144"/>
      <c r="E5" s="144"/>
      <c r="F5" s="144"/>
      <c r="G5" s="144"/>
      <c r="H5" s="144"/>
      <c r="I5" s="144"/>
      <c r="J5" s="144"/>
      <c r="K5" s="123"/>
      <c r="M5" s="764"/>
      <c r="N5" s="764"/>
      <c r="O5" s="138"/>
      <c r="P5" s="138" t="s">
        <v>156</v>
      </c>
      <c r="Q5" s="138" t="s">
        <v>157</v>
      </c>
      <c r="R5" s="138"/>
      <c r="S5" s="138"/>
      <c r="T5" s="138"/>
      <c r="U5" s="139">
        <v>0.15</v>
      </c>
      <c r="V5" s="138"/>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row>
    <row r="6" spans="1:191" ht="14.25" customHeight="1" x14ac:dyDescent="0.3">
      <c r="B6" s="145"/>
      <c r="C6" s="146" t="s">
        <v>221</v>
      </c>
      <c r="D6" s="145"/>
      <c r="E6" s="145"/>
      <c r="F6" s="145"/>
      <c r="G6" s="145"/>
      <c r="H6" s="145"/>
      <c r="I6" s="136"/>
      <c r="J6" s="136"/>
      <c r="K6" s="123"/>
      <c r="M6" s="764"/>
      <c r="N6" s="764"/>
      <c r="O6" s="138"/>
      <c r="P6" s="138" t="s">
        <v>158</v>
      </c>
      <c r="Q6" s="138" t="s">
        <v>159</v>
      </c>
      <c r="R6" s="138"/>
      <c r="S6" s="138"/>
      <c r="T6" s="138"/>
      <c r="U6" s="139">
        <v>0.2</v>
      </c>
      <c r="V6" s="138"/>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row>
    <row r="7" spans="1:191" ht="14.25" customHeight="1" x14ac:dyDescent="0.3">
      <c r="A7" s="498"/>
      <c r="B7" s="148"/>
      <c r="C7" s="148"/>
      <c r="D7" s="148"/>
      <c r="E7" s="148"/>
      <c r="F7" s="148"/>
      <c r="G7" s="148"/>
      <c r="I7" s="136"/>
      <c r="J7" s="136"/>
      <c r="K7" s="123"/>
      <c r="M7" s="764"/>
      <c r="N7" s="764"/>
      <c r="O7" s="138"/>
      <c r="P7" s="138" t="s">
        <v>160</v>
      </c>
      <c r="Q7" s="138" t="s">
        <v>467</v>
      </c>
      <c r="R7" s="138"/>
      <c r="S7" s="138"/>
      <c r="T7" s="138"/>
      <c r="U7" s="139">
        <v>0.3</v>
      </c>
      <c r="V7" s="138"/>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row>
    <row r="8" spans="1:191" ht="14.25" customHeight="1" x14ac:dyDescent="0.3">
      <c r="A8" s="499"/>
      <c r="B8" s="152"/>
      <c r="C8" s="153" t="s">
        <v>16</v>
      </c>
      <c r="D8" s="154"/>
      <c r="E8" s="155"/>
      <c r="F8" s="155"/>
      <c r="G8" s="156"/>
      <c r="I8" s="136"/>
      <c r="J8" s="136"/>
      <c r="K8" s="123"/>
      <c r="M8" s="764"/>
      <c r="N8" s="764"/>
      <c r="O8" s="147"/>
      <c r="P8" s="138"/>
      <c r="Q8" s="138" t="s">
        <v>12</v>
      </c>
      <c r="R8" s="138" t="s">
        <v>161</v>
      </c>
      <c r="S8" s="138"/>
      <c r="T8" s="138"/>
      <c r="U8" s="138"/>
      <c r="V8" s="147"/>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row>
    <row r="9" spans="1:191" ht="6" customHeight="1" x14ac:dyDescent="0.3">
      <c r="A9" s="499"/>
      <c r="B9" s="158"/>
      <c r="C9" s="159"/>
      <c r="D9" s="160"/>
      <c r="E9" s="161"/>
      <c r="I9" s="154"/>
      <c r="J9" s="154"/>
      <c r="K9" s="123"/>
      <c r="M9" s="764"/>
      <c r="N9" s="764"/>
      <c r="O9" s="147"/>
      <c r="P9" s="147"/>
      <c r="Q9" s="150">
        <v>1.0341</v>
      </c>
      <c r="R9" s="150">
        <v>1</v>
      </c>
      <c r="S9" s="151"/>
      <c r="T9" s="147"/>
      <c r="U9" s="147"/>
      <c r="V9" s="147"/>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row>
    <row r="10" spans="1:191" ht="14.25" customHeight="1" x14ac:dyDescent="0.3">
      <c r="A10" s="499"/>
      <c r="B10" s="158"/>
      <c r="C10" s="162">
        <v>4</v>
      </c>
      <c r="D10" s="160"/>
      <c r="E10" s="161"/>
      <c r="I10" s="163" t="s">
        <v>162</v>
      </c>
      <c r="J10" s="164"/>
      <c r="K10" s="123"/>
      <c r="L10" s="868" t="s">
        <v>423</v>
      </c>
      <c r="M10" s="764"/>
      <c r="N10" s="764"/>
      <c r="O10" s="147"/>
      <c r="P10" s="147"/>
      <c r="Q10" s="157">
        <v>0.2</v>
      </c>
      <c r="R10" s="147" t="s">
        <v>161</v>
      </c>
      <c r="S10" s="147"/>
      <c r="T10" s="147"/>
      <c r="U10" s="147"/>
      <c r="V10" s="147"/>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row>
    <row r="11" spans="1:191" ht="19.5" customHeight="1" x14ac:dyDescent="0.3">
      <c r="A11" s="499"/>
      <c r="B11" s="158"/>
      <c r="C11" s="159"/>
      <c r="D11" s="160"/>
      <c r="E11" s="161"/>
      <c r="I11" s="906"/>
      <c r="J11" s="907"/>
      <c r="K11" s="123"/>
      <c r="L11" s="868" t="s">
        <v>424</v>
      </c>
      <c r="M11" s="764"/>
      <c r="N11" s="764"/>
      <c r="O11" s="147"/>
      <c r="P11" s="147"/>
      <c r="Q11" s="157">
        <v>0.04</v>
      </c>
      <c r="R11" s="147" t="s">
        <v>161</v>
      </c>
      <c r="S11" s="147"/>
      <c r="T11" s="147"/>
      <c r="U11" s="147"/>
      <c r="V11" s="147"/>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row>
    <row r="12" spans="1:191" ht="14.25" customHeight="1" thickBot="1" x14ac:dyDescent="0.35">
      <c r="A12" s="499"/>
      <c r="B12" s="158"/>
      <c r="C12" s="166" t="str">
        <f ca="1">OFFSET(Q3,C10,,)</f>
        <v>Schematic Design within 30% plus or minus of actual project cost</v>
      </c>
      <c r="D12" s="160"/>
      <c r="E12" s="161"/>
      <c r="F12" s="167"/>
      <c r="G12" s="168"/>
      <c r="H12" s="169"/>
      <c r="I12" s="170"/>
      <c r="J12" s="170"/>
      <c r="K12" s="123"/>
      <c r="M12" s="764"/>
      <c r="N12" s="764"/>
      <c r="O12" s="147"/>
      <c r="P12" s="147"/>
      <c r="Q12" s="165">
        <v>5.0000000000000001E-3</v>
      </c>
      <c r="R12" s="147" t="s">
        <v>161</v>
      </c>
      <c r="S12" s="147"/>
      <c r="T12" s="147"/>
      <c r="U12" s="147"/>
      <c r="V12" s="147"/>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row>
    <row r="13" spans="1:191" ht="28.5" customHeight="1" thickBot="1" x14ac:dyDescent="0.35">
      <c r="A13" s="499"/>
      <c r="B13" s="158"/>
      <c r="C13" s="172"/>
      <c r="D13" s="160"/>
      <c r="E13" s="161"/>
      <c r="F13" s="173" t="s">
        <v>163</v>
      </c>
      <c r="G13" s="173" t="s">
        <v>164</v>
      </c>
      <c r="H13" s="173" t="s">
        <v>107</v>
      </c>
      <c r="I13" s="173" t="s">
        <v>165</v>
      </c>
      <c r="J13" s="173" t="s">
        <v>166</v>
      </c>
      <c r="K13" s="123"/>
      <c r="L13" s="883" t="s">
        <v>386</v>
      </c>
      <c r="M13" s="764"/>
      <c r="N13" s="764"/>
      <c r="O13" s="123"/>
      <c r="P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row>
    <row r="14" spans="1:191" ht="9.75" customHeight="1" thickBot="1" x14ac:dyDescent="0.35">
      <c r="A14" s="499"/>
      <c r="B14" s="152"/>
      <c r="C14" s="175"/>
      <c r="D14" s="176"/>
      <c r="E14" s="176"/>
      <c r="K14" s="123"/>
      <c r="M14" s="764"/>
      <c r="N14" s="764"/>
      <c r="O14" s="123"/>
      <c r="P14" s="123"/>
      <c r="Q14" s="138" t="s">
        <v>20</v>
      </c>
      <c r="R14" s="171" t="s">
        <v>168</v>
      </c>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row>
    <row r="15" spans="1:191" x14ac:dyDescent="0.3">
      <c r="A15" s="500" t="s">
        <v>2</v>
      </c>
      <c r="B15" s="180" t="s">
        <v>19</v>
      </c>
      <c r="C15" s="181"/>
      <c r="D15" s="182"/>
      <c r="E15" s="182"/>
      <c r="F15" s="183"/>
      <c r="G15" s="183"/>
      <c r="H15" s="183"/>
      <c r="I15" s="183"/>
      <c r="J15" s="184"/>
      <c r="K15" s="123"/>
      <c r="L15" s="872"/>
      <c r="M15" s="764"/>
      <c r="N15" s="764"/>
      <c r="P15" s="174"/>
      <c r="Q15" s="174"/>
      <c r="R15" s="174"/>
      <c r="S15" s="174"/>
      <c r="T15" s="174"/>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row>
    <row r="16" spans="1:191" outlineLevel="1" x14ac:dyDescent="0.3">
      <c r="A16" s="501">
        <v>100</v>
      </c>
      <c r="B16" s="186" t="s">
        <v>375</v>
      </c>
      <c r="C16" s="187"/>
      <c r="D16" s="188"/>
      <c r="E16" s="189"/>
      <c r="F16" s="190"/>
      <c r="G16" s="190"/>
      <c r="H16" s="191"/>
      <c r="I16" s="192"/>
      <c r="J16" s="193"/>
      <c r="K16" s="123"/>
      <c r="L16" s="873"/>
      <c r="M16" s="764"/>
      <c r="N16" s="764"/>
      <c r="O16" s="177"/>
      <c r="P16" s="178"/>
      <c r="Q16" s="19"/>
      <c r="R16" s="178"/>
      <c r="S16" s="19"/>
      <c r="T16" s="179"/>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row>
    <row r="17" spans="1:254" outlineLevel="1" x14ac:dyDescent="0.3">
      <c r="A17" s="502"/>
      <c r="B17" s="757">
        <v>101</v>
      </c>
      <c r="C17" s="766" t="s">
        <v>21</v>
      </c>
      <c r="D17" s="196" t="s">
        <v>20</v>
      </c>
      <c r="E17" s="189"/>
      <c r="F17" s="197">
        <f>IF(D17=$Q$14,Group1*IF(Group1&gt;=2000000,3%,IF(Group1&gt;=1000000,4%,IF(Group1&gt;=500000,5%,IF(Group1&gt;=100000,6%,9%)))),0)</f>
        <v>0</v>
      </c>
      <c r="G17" s="198" t="s">
        <v>12</v>
      </c>
      <c r="H17" s="837">
        <f ca="1">F17*OFFSET($P$9,,MATCH(G17,tax,0))</f>
        <v>0</v>
      </c>
      <c r="I17" s="838" t="str">
        <f ca="1">+IF(H17&gt;0,(+H17/I$11),"")</f>
        <v/>
      </c>
      <c r="J17" s="839" t="str">
        <f ca="1">+IF(H17&gt;0,(H17/H$117)," ")</f>
        <v xml:space="preserve"> </v>
      </c>
      <c r="K17" s="123"/>
      <c r="L17" s="874" t="s">
        <v>425</v>
      </c>
      <c r="M17" s="764"/>
      <c r="N17" s="764"/>
      <c r="T17" s="185"/>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row>
    <row r="18" spans="1:254" outlineLevel="1" x14ac:dyDescent="0.3">
      <c r="A18" s="502"/>
      <c r="B18" s="757">
        <v>102</v>
      </c>
      <c r="C18" s="766" t="s">
        <v>247</v>
      </c>
      <c r="D18" s="196" t="s">
        <v>20</v>
      </c>
      <c r="E18" s="189"/>
      <c r="F18" s="200">
        <f>IF(D18=$Q$14,(+F65+F67)*(IF((+F65+F67)&gt;1000000,10%,IF((+F65+F67)&gt;500000,11%,IF((+F65+F67)&gt;250000,12%,IF((+F65+F67)&gt;100000,13%,IF((+F65+F67)&gt;75000,14%,IF((+F65+F67)&gt;50000,15%,17%))))))),0)</f>
        <v>0</v>
      </c>
      <c r="G18" s="198" t="s">
        <v>12</v>
      </c>
      <c r="H18" s="837">
        <f ca="1">F18*OFFSET($P$9,,MATCH(G18,tax,0))</f>
        <v>0</v>
      </c>
      <c r="I18" s="838" t="str">
        <f ca="1">+IF(H18&gt;0,(+H18/I$11),"")</f>
        <v/>
      </c>
      <c r="J18" s="839" t="str">
        <f ca="1">+IF(H18&gt;0,(H18/H$117)," ")</f>
        <v xml:space="preserve"> </v>
      </c>
      <c r="K18" s="123"/>
      <c r="L18" s="868" t="s">
        <v>426</v>
      </c>
      <c r="M18" s="764"/>
      <c r="N18" s="764"/>
      <c r="O18" s="179"/>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row>
    <row r="19" spans="1:254" outlineLevel="1" x14ac:dyDescent="0.3">
      <c r="A19" s="503"/>
      <c r="B19" s="757">
        <v>103</v>
      </c>
      <c r="C19" s="766" t="s">
        <v>248</v>
      </c>
      <c r="D19" s="196" t="s">
        <v>20</v>
      </c>
      <c r="E19" s="190"/>
      <c r="F19" s="200">
        <f>IF(D19=$Q$14,(+F66+F67)*10%,0)</f>
        <v>0</v>
      </c>
      <c r="G19" s="198" t="s">
        <v>12</v>
      </c>
      <c r="H19" s="837">
        <f ca="1">F19*OFFSET($P$9,,MATCH(G19,tax,0))</f>
        <v>0</v>
      </c>
      <c r="I19" s="838" t="str">
        <f ca="1">+IF(H19&gt;0,(+H19/I$11),"")</f>
        <v/>
      </c>
      <c r="J19" s="839" t="str">
        <f ca="1">+IF(H19&gt;0,(H19/H$117)," ")</f>
        <v xml:space="preserve"> </v>
      </c>
      <c r="K19" s="202"/>
      <c r="L19" s="868" t="s">
        <v>459</v>
      </c>
      <c r="M19" s="202"/>
      <c r="N19" s="202"/>
      <c r="O19" s="677"/>
      <c r="U19" s="123"/>
      <c r="V19" s="123"/>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2"/>
      <c r="GE19" s="202"/>
      <c r="GF19" s="202"/>
      <c r="GG19" s="202"/>
      <c r="GH19" s="202"/>
      <c r="GI19" s="202"/>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c r="IR19" s="136"/>
      <c r="IS19" s="136"/>
      <c r="IT19" s="136"/>
    </row>
    <row r="20" spans="1:254" ht="36" outlineLevel="1" x14ac:dyDescent="0.3">
      <c r="A20" s="503"/>
      <c r="B20" s="757">
        <v>104</v>
      </c>
      <c r="C20" s="766" t="s">
        <v>22</v>
      </c>
      <c r="D20" s="201"/>
      <c r="E20" s="201"/>
      <c r="F20" s="200">
        <f>+IF(AND(F17=0,F18=0),P27*4%,P27*0.5%)</f>
        <v>0</v>
      </c>
      <c r="G20" s="198"/>
      <c r="H20" s="837">
        <f ca="1">+IF(AND(H17=0,H18=0),Q27*4%,Q27*0.5%)</f>
        <v>0</v>
      </c>
      <c r="I20" s="838" t="str">
        <f ca="1">+IF(H20&gt;0,(+H20/I$11),"")</f>
        <v/>
      </c>
      <c r="J20" s="839" t="str">
        <f ca="1">+IF(H20&gt;0,(H20/H$117)," ")</f>
        <v xml:space="preserve"> </v>
      </c>
      <c r="K20" s="202"/>
      <c r="L20" s="880" t="s">
        <v>460</v>
      </c>
      <c r="M20" s="202"/>
      <c r="N20" s="202"/>
      <c r="O20" s="199"/>
      <c r="U20" s="174"/>
      <c r="V20" s="123"/>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c r="IM20" s="136"/>
      <c r="IN20" s="136"/>
      <c r="IO20" s="136"/>
      <c r="IP20" s="136"/>
      <c r="IQ20" s="136"/>
      <c r="IR20" s="136"/>
      <c r="IS20" s="136"/>
      <c r="IT20" s="136"/>
    </row>
    <row r="21" spans="1:254" x14ac:dyDescent="0.3">
      <c r="A21" s="745"/>
      <c r="B21" s="747"/>
      <c r="C21" s="767" t="s">
        <v>379</v>
      </c>
      <c r="D21" s="737"/>
      <c r="E21" s="737"/>
      <c r="F21" s="746">
        <f>SUM(F17:F20)</f>
        <v>0</v>
      </c>
      <c r="G21" s="742"/>
      <c r="H21" s="216">
        <f ca="1">SUM(H17:H20)</f>
        <v>0</v>
      </c>
      <c r="I21" s="840">
        <f ca="1">SUM(I17:I20)</f>
        <v>0</v>
      </c>
      <c r="J21" s="841">
        <f ca="1">SUM(J17:J20)</f>
        <v>0</v>
      </c>
      <c r="K21" s="123"/>
      <c r="L21" s="875" t="s">
        <v>391</v>
      </c>
      <c r="M21" s="764"/>
      <c r="N21" s="764"/>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row>
    <row r="22" spans="1:254" ht="7.5" customHeight="1" outlineLevel="1" x14ac:dyDescent="0.3">
      <c r="A22" s="503"/>
      <c r="B22" s="207"/>
      <c r="C22" s="208"/>
      <c r="D22" s="190"/>
      <c r="E22" s="190"/>
      <c r="F22" s="209"/>
      <c r="G22" s="206"/>
      <c r="H22" s="842"/>
      <c r="I22" s="843"/>
      <c r="J22" s="844"/>
      <c r="K22" s="123"/>
      <c r="L22" s="873"/>
      <c r="M22" s="764"/>
      <c r="N22" s="764"/>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row>
    <row r="23" spans="1:254" outlineLevel="1" x14ac:dyDescent="0.3">
      <c r="A23" s="501">
        <v>200</v>
      </c>
      <c r="B23" s="186" t="s">
        <v>376</v>
      </c>
      <c r="C23" s="187"/>
      <c r="D23" s="190"/>
      <c r="E23" s="190"/>
      <c r="F23" s="209"/>
      <c r="G23" s="206"/>
      <c r="H23" s="842"/>
      <c r="I23" s="843"/>
      <c r="J23" s="844"/>
      <c r="K23" s="202"/>
      <c r="L23" s="873"/>
      <c r="M23" s="202"/>
      <c r="N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row>
    <row r="24" spans="1:254" outlineLevel="1" x14ac:dyDescent="0.3">
      <c r="A24" s="502"/>
      <c r="B24" s="757">
        <v>201</v>
      </c>
      <c r="C24" s="766" t="s">
        <v>23</v>
      </c>
      <c r="D24" s="190"/>
      <c r="E24" s="190"/>
      <c r="F24" s="203"/>
      <c r="G24" s="198" t="s">
        <v>12</v>
      </c>
      <c r="H24" s="837">
        <f t="shared" ref="H24:H42" ca="1" si="0">F24*OFFSET($P$9,,MATCH(G24,tax,0))</f>
        <v>0</v>
      </c>
      <c r="I24" s="838" t="str">
        <f t="shared" ref="I24:I42" ca="1" si="1">+IF(H24&gt;0,(+H24/I$11),"")</f>
        <v/>
      </c>
      <c r="J24" s="845" t="str">
        <f t="shared" ref="J24:J42" ca="1" si="2">+IF(H24&gt;0,(H24/H$117)," ")</f>
        <v xml:space="preserve"> </v>
      </c>
      <c r="K24" s="123"/>
      <c r="L24" s="874" t="s">
        <v>387</v>
      </c>
      <c r="M24" s="764"/>
      <c r="N24" s="764"/>
      <c r="O24" s="179"/>
      <c r="P24" s="673" t="s">
        <v>227</v>
      </c>
      <c r="Q24" s="673"/>
      <c r="R24" s="674"/>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row>
    <row r="25" spans="1:254" outlineLevel="1" x14ac:dyDescent="0.3">
      <c r="A25" s="502"/>
      <c r="B25" s="757">
        <v>202</v>
      </c>
      <c r="C25" s="766" t="s">
        <v>24</v>
      </c>
      <c r="D25" s="190"/>
      <c r="E25" s="190"/>
      <c r="F25" s="203"/>
      <c r="G25" s="198" t="s">
        <v>12</v>
      </c>
      <c r="H25" s="837">
        <f t="shared" ca="1" si="0"/>
        <v>0</v>
      </c>
      <c r="I25" s="838" t="str">
        <f t="shared" ca="1" si="1"/>
        <v/>
      </c>
      <c r="J25" s="845" t="str">
        <f t="shared" ca="1" si="2"/>
        <v xml:space="preserve"> </v>
      </c>
      <c r="K25" s="123"/>
      <c r="L25" s="874" t="s">
        <v>387</v>
      </c>
      <c r="M25" s="764"/>
      <c r="N25" s="764"/>
      <c r="O25" s="179"/>
      <c r="P25" s="675">
        <f>+F17+F18+F19+F43+F61+F106+F112</f>
        <v>0</v>
      </c>
      <c r="Q25" s="675">
        <f ca="1">+H17+H18+H19+H43+H61+H106+H112</f>
        <v>0</v>
      </c>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row>
    <row r="26" spans="1:254" outlineLevel="1" x14ac:dyDescent="0.3">
      <c r="A26" s="502"/>
      <c r="B26" s="757">
        <v>203</v>
      </c>
      <c r="C26" s="766" t="s">
        <v>25</v>
      </c>
      <c r="D26" s="190"/>
      <c r="E26" s="190"/>
      <c r="F26" s="203"/>
      <c r="G26" s="198" t="s">
        <v>12</v>
      </c>
      <c r="H26" s="837">
        <f t="shared" ca="1" si="0"/>
        <v>0</v>
      </c>
      <c r="I26" s="838" t="str">
        <f t="shared" ca="1" si="1"/>
        <v/>
      </c>
      <c r="J26" s="845" t="str">
        <f t="shared" ca="1" si="2"/>
        <v xml:space="preserve"> </v>
      </c>
      <c r="K26" s="123"/>
      <c r="L26" s="874" t="s">
        <v>387</v>
      </c>
      <c r="M26" s="764"/>
      <c r="N26" s="764"/>
      <c r="O26" s="210"/>
      <c r="P26" s="676">
        <f>+IF(+P25&gt;249999,-250000,-P25)</f>
        <v>0</v>
      </c>
      <c r="Q26" s="676">
        <f ca="1">+IF(+Q25&gt;249999,-250000,-Q25)</f>
        <v>0</v>
      </c>
      <c r="R26" s="673" t="s">
        <v>228</v>
      </c>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row>
    <row r="27" spans="1:254" outlineLevel="1" x14ac:dyDescent="0.3">
      <c r="A27" s="503"/>
      <c r="B27" s="757">
        <v>204</v>
      </c>
      <c r="C27" s="766" t="s">
        <v>26</v>
      </c>
      <c r="D27" s="190"/>
      <c r="E27" s="190"/>
      <c r="F27" s="203"/>
      <c r="G27" s="198" t="s">
        <v>12</v>
      </c>
      <c r="H27" s="837">
        <f t="shared" ca="1" si="0"/>
        <v>0</v>
      </c>
      <c r="I27" s="838" t="str">
        <f t="shared" ca="1" si="1"/>
        <v/>
      </c>
      <c r="J27" s="845" t="str">
        <f t="shared" ca="1" si="2"/>
        <v xml:space="preserve"> </v>
      </c>
      <c r="K27" s="123"/>
      <c r="L27" s="874" t="s">
        <v>387</v>
      </c>
      <c r="M27" s="764"/>
      <c r="N27" s="764"/>
      <c r="O27" s="123"/>
      <c r="P27" s="676">
        <f>SUM(P25:P26)</f>
        <v>0</v>
      </c>
      <c r="Q27" s="676">
        <f ca="1">SUM(Q25:Q26)</f>
        <v>0</v>
      </c>
      <c r="R27" s="673" t="s">
        <v>228</v>
      </c>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row>
    <row r="28" spans="1:254" outlineLevel="1" x14ac:dyDescent="0.3">
      <c r="A28" s="502"/>
      <c r="B28" s="757">
        <v>205</v>
      </c>
      <c r="C28" s="766" t="s">
        <v>27</v>
      </c>
      <c r="D28" s="190"/>
      <c r="E28" s="190"/>
      <c r="F28" s="203"/>
      <c r="G28" s="198" t="s">
        <v>12</v>
      </c>
      <c r="H28" s="837">
        <f t="shared" ca="1" si="0"/>
        <v>0</v>
      </c>
      <c r="I28" s="838" t="str">
        <f t="shared" ca="1" si="1"/>
        <v/>
      </c>
      <c r="J28" s="845" t="str">
        <f t="shared" ca="1" si="2"/>
        <v xml:space="preserve"> </v>
      </c>
      <c r="K28" s="123"/>
      <c r="L28" s="874" t="s">
        <v>387</v>
      </c>
      <c r="M28" s="764"/>
      <c r="N28" s="764"/>
      <c r="O28" s="123"/>
      <c r="P28" s="677" t="s">
        <v>163</v>
      </c>
      <c r="Q28" s="677" t="s">
        <v>107</v>
      </c>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row>
    <row r="29" spans="1:254" outlineLevel="1" x14ac:dyDescent="0.3">
      <c r="A29" s="502"/>
      <c r="B29" s="757">
        <v>206</v>
      </c>
      <c r="C29" s="766" t="s">
        <v>250</v>
      </c>
      <c r="D29" s="190"/>
      <c r="E29" s="190"/>
      <c r="F29" s="203"/>
      <c r="G29" s="198" t="s">
        <v>12</v>
      </c>
      <c r="H29" s="837">
        <f t="shared" ca="1" si="0"/>
        <v>0</v>
      </c>
      <c r="I29" s="838" t="str">
        <f t="shared" ca="1" si="1"/>
        <v/>
      </c>
      <c r="J29" s="845" t="str">
        <f t="shared" ca="1" si="2"/>
        <v xml:space="preserve"> </v>
      </c>
      <c r="K29" s="123"/>
      <c r="L29" s="874" t="s">
        <v>427</v>
      </c>
      <c r="M29" s="764"/>
      <c r="N29" s="764"/>
      <c r="O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row>
    <row r="30" spans="1:254" outlineLevel="1" x14ac:dyDescent="0.3">
      <c r="A30" s="502"/>
      <c r="B30" s="757">
        <v>207</v>
      </c>
      <c r="C30" s="766" t="s">
        <v>380</v>
      </c>
      <c r="D30" s="190"/>
      <c r="E30" s="190"/>
      <c r="F30" s="203"/>
      <c r="G30" s="198" t="s">
        <v>12</v>
      </c>
      <c r="H30" s="837">
        <f t="shared" ca="1" si="0"/>
        <v>0</v>
      </c>
      <c r="I30" s="838" t="str">
        <f t="shared" ca="1" si="1"/>
        <v/>
      </c>
      <c r="J30" s="845" t="str">
        <f t="shared" ca="1" si="2"/>
        <v xml:space="preserve"> </v>
      </c>
      <c r="K30" s="123"/>
      <c r="L30" s="874" t="s">
        <v>427</v>
      </c>
      <c r="M30" s="764"/>
      <c r="N30" s="764"/>
      <c r="O30" s="123"/>
      <c r="Q30" s="67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row>
    <row r="31" spans="1:254" outlineLevel="1" x14ac:dyDescent="0.3">
      <c r="A31" s="502"/>
      <c r="B31" s="757">
        <v>208</v>
      </c>
      <c r="C31" s="766" t="s">
        <v>381</v>
      </c>
      <c r="D31" s="190"/>
      <c r="E31" s="190"/>
      <c r="F31" s="203"/>
      <c r="G31" s="198" t="s">
        <v>12</v>
      </c>
      <c r="H31" s="837">
        <f t="shared" ca="1" si="0"/>
        <v>0</v>
      </c>
      <c r="I31" s="838" t="str">
        <f t="shared" ca="1" si="1"/>
        <v/>
      </c>
      <c r="J31" s="845" t="str">
        <f t="shared" ca="1" si="2"/>
        <v xml:space="preserve"> </v>
      </c>
      <c r="K31" s="123"/>
      <c r="L31" s="874" t="s">
        <v>427</v>
      </c>
      <c r="M31" s="764"/>
      <c r="N31" s="764"/>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row>
    <row r="32" spans="1:254" outlineLevel="1" x14ac:dyDescent="0.3">
      <c r="A32" s="502"/>
      <c r="B32" s="757">
        <v>209</v>
      </c>
      <c r="C32" s="766" t="s">
        <v>28</v>
      </c>
      <c r="D32" s="190"/>
      <c r="E32" s="190"/>
      <c r="F32" s="203"/>
      <c r="G32" s="198" t="s">
        <v>12</v>
      </c>
      <c r="H32" s="837">
        <f t="shared" ca="1" si="0"/>
        <v>0</v>
      </c>
      <c r="I32" s="838" t="str">
        <f t="shared" ca="1" si="1"/>
        <v/>
      </c>
      <c r="J32" s="845" t="str">
        <f t="shared" ca="1" si="2"/>
        <v xml:space="preserve"> </v>
      </c>
      <c r="K32" s="123"/>
      <c r="L32" s="874" t="s">
        <v>387</v>
      </c>
      <c r="M32" s="764"/>
      <c r="N32" s="764"/>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row>
    <row r="33" spans="1:254" outlineLevel="1" x14ac:dyDescent="0.3">
      <c r="A33" s="502"/>
      <c r="B33" s="757">
        <v>210</v>
      </c>
      <c r="C33" s="766" t="s">
        <v>29</v>
      </c>
      <c r="D33" s="190"/>
      <c r="E33" s="190"/>
      <c r="F33" s="203"/>
      <c r="G33" s="198" t="s">
        <v>12</v>
      </c>
      <c r="H33" s="837">
        <f t="shared" ca="1" si="0"/>
        <v>0</v>
      </c>
      <c r="I33" s="838" t="str">
        <f t="shared" ca="1" si="1"/>
        <v/>
      </c>
      <c r="J33" s="845" t="str">
        <f t="shared" ca="1" si="2"/>
        <v xml:space="preserve"> </v>
      </c>
      <c r="K33" s="202"/>
      <c r="L33" s="874" t="s">
        <v>387</v>
      </c>
      <c r="M33" s="202"/>
      <c r="N33" s="202"/>
      <c r="O33" s="123"/>
      <c r="P33" s="123"/>
      <c r="Q33" s="123"/>
      <c r="R33" s="123"/>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2"/>
      <c r="EO33" s="202"/>
      <c r="EP33" s="202"/>
      <c r="EQ33" s="202"/>
      <c r="ER33" s="202"/>
      <c r="ES33" s="202"/>
      <c r="ET33" s="202"/>
      <c r="EU33" s="202"/>
      <c r="EV33" s="202"/>
      <c r="EW33" s="202"/>
      <c r="EX33" s="202"/>
      <c r="EY33" s="202"/>
      <c r="EZ33" s="202"/>
      <c r="FA33" s="202"/>
      <c r="FB33" s="202"/>
      <c r="FC33" s="202"/>
      <c r="FD33" s="202"/>
      <c r="FE33" s="202"/>
      <c r="FF33" s="202"/>
      <c r="FG33" s="202"/>
      <c r="FH33" s="202"/>
      <c r="FI33" s="202"/>
      <c r="FJ33" s="202"/>
      <c r="FK33" s="202"/>
      <c r="FL33" s="202"/>
      <c r="FM33" s="202"/>
      <c r="FN33" s="202"/>
      <c r="FO33" s="202"/>
      <c r="FP33" s="202"/>
      <c r="FQ33" s="202"/>
      <c r="FR33" s="202"/>
      <c r="FS33" s="202"/>
      <c r="FT33" s="202"/>
      <c r="FU33" s="202"/>
      <c r="FV33" s="202"/>
      <c r="FW33" s="202"/>
      <c r="FX33" s="202"/>
      <c r="FY33" s="202"/>
      <c r="FZ33" s="202"/>
      <c r="GA33" s="202"/>
      <c r="GB33" s="202"/>
      <c r="GC33" s="202"/>
      <c r="GD33" s="202"/>
      <c r="GE33" s="202"/>
      <c r="GF33" s="202"/>
      <c r="GG33" s="202"/>
      <c r="GH33" s="202"/>
      <c r="GI33" s="202"/>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6"/>
      <c r="IQ33" s="136"/>
      <c r="IR33" s="136"/>
      <c r="IS33" s="136"/>
      <c r="IT33" s="136"/>
    </row>
    <row r="34" spans="1:254" outlineLevel="1" x14ac:dyDescent="0.3">
      <c r="A34" s="502"/>
      <c r="B34" s="757">
        <v>211</v>
      </c>
      <c r="C34" s="766" t="s">
        <v>30</v>
      </c>
      <c r="D34" s="190"/>
      <c r="E34" s="190"/>
      <c r="F34" s="203"/>
      <c r="G34" s="198" t="s">
        <v>12</v>
      </c>
      <c r="H34" s="837">
        <f t="shared" ca="1" si="0"/>
        <v>0</v>
      </c>
      <c r="I34" s="838" t="str">
        <f t="shared" ca="1" si="1"/>
        <v/>
      </c>
      <c r="J34" s="845" t="str">
        <f t="shared" ca="1" si="2"/>
        <v xml:space="preserve"> </v>
      </c>
      <c r="K34" s="202"/>
      <c r="L34" s="874" t="s">
        <v>428</v>
      </c>
      <c r="M34" s="202"/>
      <c r="N34" s="202"/>
      <c r="O34" s="123"/>
      <c r="P34" s="123"/>
      <c r="Q34" s="123"/>
      <c r="R34" s="123"/>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c r="EO34" s="202"/>
      <c r="EP34" s="202"/>
      <c r="EQ34" s="202"/>
      <c r="ER34" s="202"/>
      <c r="ES34" s="202"/>
      <c r="ET34" s="202"/>
      <c r="EU34" s="202"/>
      <c r="EV34" s="202"/>
      <c r="EW34" s="202"/>
      <c r="EX34" s="202"/>
      <c r="EY34" s="202"/>
      <c r="EZ34" s="202"/>
      <c r="FA34" s="202"/>
      <c r="FB34" s="202"/>
      <c r="FC34" s="202"/>
      <c r="FD34" s="202"/>
      <c r="FE34" s="202"/>
      <c r="FF34" s="202"/>
      <c r="FG34" s="202"/>
      <c r="FH34" s="202"/>
      <c r="FI34" s="202"/>
      <c r="FJ34" s="202"/>
      <c r="FK34" s="202"/>
      <c r="FL34" s="202"/>
      <c r="FM34" s="202"/>
      <c r="FN34" s="202"/>
      <c r="FO34" s="202"/>
      <c r="FP34" s="202"/>
      <c r="FQ34" s="202"/>
      <c r="FR34" s="202"/>
      <c r="FS34" s="202"/>
      <c r="FT34" s="202"/>
      <c r="FU34" s="202"/>
      <c r="FV34" s="202"/>
      <c r="FW34" s="202"/>
      <c r="FX34" s="202"/>
      <c r="FY34" s="202"/>
      <c r="FZ34" s="202"/>
      <c r="GA34" s="202"/>
      <c r="GB34" s="202"/>
      <c r="GC34" s="202"/>
      <c r="GD34" s="202"/>
      <c r="GE34" s="202"/>
      <c r="GF34" s="202"/>
      <c r="GG34" s="202"/>
      <c r="GH34" s="202"/>
      <c r="GI34" s="202"/>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c r="IK34" s="136"/>
      <c r="IL34" s="136"/>
      <c r="IM34" s="136"/>
      <c r="IN34" s="136"/>
      <c r="IO34" s="136"/>
      <c r="IP34" s="136"/>
      <c r="IQ34" s="136"/>
      <c r="IR34" s="136"/>
      <c r="IS34" s="136"/>
      <c r="IT34" s="136"/>
    </row>
    <row r="35" spans="1:254" outlineLevel="1" x14ac:dyDescent="0.3">
      <c r="A35" s="502"/>
      <c r="B35" s="757">
        <v>212</v>
      </c>
      <c r="C35" s="766" t="s">
        <v>382</v>
      </c>
      <c r="D35" s="190"/>
      <c r="E35" s="190"/>
      <c r="F35" s="203"/>
      <c r="G35" s="198" t="s">
        <v>12</v>
      </c>
      <c r="H35" s="837">
        <f t="shared" ca="1" si="0"/>
        <v>0</v>
      </c>
      <c r="I35" s="838" t="str">
        <f t="shared" ca="1" si="1"/>
        <v/>
      </c>
      <c r="J35" s="845" t="str">
        <f t="shared" ca="1" si="2"/>
        <v xml:space="preserve"> </v>
      </c>
      <c r="K35" s="123"/>
      <c r="L35" s="874" t="s">
        <v>387</v>
      </c>
      <c r="M35" s="764"/>
      <c r="N35" s="764"/>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row>
    <row r="36" spans="1:254" outlineLevel="1" x14ac:dyDescent="0.3">
      <c r="A36" s="502"/>
      <c r="B36" s="757">
        <v>213</v>
      </c>
      <c r="C36" s="766" t="s">
        <v>31</v>
      </c>
      <c r="D36" s="190"/>
      <c r="E36" s="190"/>
      <c r="F36" s="211"/>
      <c r="G36" s="198" t="s">
        <v>12</v>
      </c>
      <c r="H36" s="837">
        <f t="shared" ca="1" si="0"/>
        <v>0</v>
      </c>
      <c r="I36" s="838" t="str">
        <f t="shared" ca="1" si="1"/>
        <v/>
      </c>
      <c r="J36" s="845" t="str">
        <f t="shared" ca="1" si="2"/>
        <v xml:space="preserve"> </v>
      </c>
      <c r="K36" s="123"/>
      <c r="L36" s="874" t="s">
        <v>387</v>
      </c>
      <c r="M36" s="764"/>
      <c r="N36" s="764"/>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row>
    <row r="37" spans="1:254" outlineLevel="1" x14ac:dyDescent="0.3">
      <c r="A37" s="502"/>
      <c r="B37" s="757">
        <v>214</v>
      </c>
      <c r="C37" s="766" t="s">
        <v>383</v>
      </c>
      <c r="D37" s="190"/>
      <c r="E37" s="190"/>
      <c r="F37" s="203"/>
      <c r="G37" s="198" t="s">
        <v>12</v>
      </c>
      <c r="H37" s="837">
        <f t="shared" ca="1" si="0"/>
        <v>0</v>
      </c>
      <c r="I37" s="838" t="str">
        <f t="shared" ca="1" si="1"/>
        <v/>
      </c>
      <c r="J37" s="845" t="str">
        <f t="shared" ca="1" si="2"/>
        <v xml:space="preserve"> </v>
      </c>
      <c r="K37" s="123"/>
      <c r="L37" s="874" t="s">
        <v>387</v>
      </c>
      <c r="M37" s="764"/>
      <c r="N37" s="764"/>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row>
    <row r="38" spans="1:254" outlineLevel="1" x14ac:dyDescent="0.3">
      <c r="A38" s="502"/>
      <c r="B38" s="757">
        <v>215</v>
      </c>
      <c r="C38" s="766" t="s">
        <v>32</v>
      </c>
      <c r="D38" s="190"/>
      <c r="E38" s="190"/>
      <c r="F38" s="203"/>
      <c r="G38" s="198" t="s">
        <v>12</v>
      </c>
      <c r="H38" s="837">
        <f t="shared" ca="1" si="0"/>
        <v>0</v>
      </c>
      <c r="I38" s="838" t="str">
        <f t="shared" ca="1" si="1"/>
        <v/>
      </c>
      <c r="J38" s="845" t="str">
        <f t="shared" ca="1" si="2"/>
        <v xml:space="preserve"> </v>
      </c>
      <c r="K38" s="123"/>
      <c r="L38" s="876" t="s">
        <v>441</v>
      </c>
      <c r="M38" s="764"/>
      <c r="N38" s="764"/>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row>
    <row r="39" spans="1:254" outlineLevel="1" x14ac:dyDescent="0.3">
      <c r="A39" s="502"/>
      <c r="B39" s="757">
        <v>216</v>
      </c>
      <c r="C39" s="766" t="s">
        <v>33</v>
      </c>
      <c r="D39" s="190"/>
      <c r="E39" s="190"/>
      <c r="F39" s="212"/>
      <c r="G39" s="198" t="s">
        <v>12</v>
      </c>
      <c r="H39" s="837">
        <f t="shared" ca="1" si="0"/>
        <v>0</v>
      </c>
      <c r="I39" s="838" t="str">
        <f t="shared" ca="1" si="1"/>
        <v/>
      </c>
      <c r="J39" s="845" t="str">
        <f t="shared" ca="1" si="2"/>
        <v xml:space="preserve"> </v>
      </c>
      <c r="K39" s="123"/>
      <c r="L39" s="874" t="s">
        <v>429</v>
      </c>
      <c r="M39" s="764"/>
      <c r="N39" s="764"/>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row>
    <row r="40" spans="1:254" outlineLevel="1" x14ac:dyDescent="0.3">
      <c r="A40" s="502"/>
      <c r="B40" s="757">
        <v>217</v>
      </c>
      <c r="C40" s="766" t="s">
        <v>384</v>
      </c>
      <c r="D40" s="190"/>
      <c r="E40" s="190"/>
      <c r="F40" s="197">
        <f>+F103*25%</f>
        <v>0</v>
      </c>
      <c r="G40" s="198" t="s">
        <v>12</v>
      </c>
      <c r="H40" s="837">
        <f ca="1">F40*OFFSET($P$9,,MATCH(G40,tax,0))</f>
        <v>0</v>
      </c>
      <c r="I40" s="838" t="str">
        <f t="shared" ref="I40" ca="1" si="3">+IF(H40&gt;0,(+H40/I$11),"")</f>
        <v/>
      </c>
      <c r="J40" s="845" t="str">
        <f t="shared" ca="1" si="2"/>
        <v xml:space="preserve"> </v>
      </c>
      <c r="K40" s="123"/>
      <c r="L40" s="874" t="s">
        <v>388</v>
      </c>
      <c r="M40" s="764"/>
      <c r="N40" s="764"/>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row>
    <row r="41" spans="1:254" outlineLevel="1" x14ac:dyDescent="0.3">
      <c r="A41" s="502"/>
      <c r="B41" s="757">
        <v>218</v>
      </c>
      <c r="C41" s="766" t="s">
        <v>385</v>
      </c>
      <c r="D41" s="190"/>
      <c r="E41" s="190"/>
      <c r="F41" s="203"/>
      <c r="G41" s="198" t="s">
        <v>12</v>
      </c>
      <c r="H41" s="837">
        <f t="shared" ca="1" si="0"/>
        <v>0</v>
      </c>
      <c r="I41" s="838" t="str">
        <f t="shared" ca="1" si="1"/>
        <v/>
      </c>
      <c r="J41" s="845" t="str">
        <f t="shared" ca="1" si="2"/>
        <v xml:space="preserve"> </v>
      </c>
      <c r="K41" s="123"/>
      <c r="L41" s="874" t="s">
        <v>387</v>
      </c>
      <c r="M41" s="764"/>
      <c r="N41" s="764"/>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row>
    <row r="42" spans="1:254" outlineLevel="1" x14ac:dyDescent="0.3">
      <c r="A42" s="502"/>
      <c r="B42" s="757">
        <v>219</v>
      </c>
      <c r="C42" s="766" t="s">
        <v>461</v>
      </c>
      <c r="D42" s="190"/>
      <c r="E42" s="190"/>
      <c r="F42" s="203"/>
      <c r="G42" s="198" t="s">
        <v>12</v>
      </c>
      <c r="H42" s="837">
        <f t="shared" ca="1" si="0"/>
        <v>0</v>
      </c>
      <c r="I42" s="838" t="str">
        <f t="shared" ca="1" si="1"/>
        <v/>
      </c>
      <c r="J42" s="845" t="str">
        <f t="shared" ca="1" si="2"/>
        <v xml:space="preserve"> </v>
      </c>
      <c r="K42" s="123"/>
      <c r="L42" s="874" t="s">
        <v>387</v>
      </c>
      <c r="M42" s="764"/>
      <c r="N42" s="764"/>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row>
    <row r="43" spans="1:254" x14ac:dyDescent="0.3">
      <c r="A43" s="744"/>
      <c r="B43" s="763"/>
      <c r="C43" s="767" t="s">
        <v>462</v>
      </c>
      <c r="D43" s="737"/>
      <c r="E43" s="737"/>
      <c r="F43" s="746">
        <f>SUM(F24:F42)</f>
        <v>0</v>
      </c>
      <c r="G43" s="742"/>
      <c r="H43" s="216">
        <f ca="1">SUM(H24:H42)</f>
        <v>0</v>
      </c>
      <c r="I43" s="840">
        <f ca="1">SUM(I24:I42)</f>
        <v>0</v>
      </c>
      <c r="J43" s="841">
        <f ca="1">SUM(J24:J42)</f>
        <v>0</v>
      </c>
      <c r="K43" s="123"/>
      <c r="L43" s="875" t="s">
        <v>389</v>
      </c>
      <c r="M43" s="764"/>
      <c r="N43" s="764"/>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row>
    <row r="44" spans="1:254" x14ac:dyDescent="0.3">
      <c r="A44" s="749"/>
      <c r="B44" s="748"/>
      <c r="C44" s="768" t="s">
        <v>34</v>
      </c>
      <c r="D44" s="740"/>
      <c r="E44" s="740"/>
      <c r="F44" s="743">
        <f>+F43+F21</f>
        <v>0</v>
      </c>
      <c r="G44" s="739"/>
      <c r="H44" s="236">
        <f ca="1">+H43+H21</f>
        <v>0</v>
      </c>
      <c r="I44" s="846">
        <f ca="1">+I43+I21</f>
        <v>0</v>
      </c>
      <c r="J44" s="847">
        <f ca="1">+J43+J21</f>
        <v>0</v>
      </c>
      <c r="K44" s="123"/>
      <c r="L44" s="875" t="s">
        <v>390</v>
      </c>
      <c r="M44" s="764"/>
      <c r="N44" s="764"/>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row>
    <row r="45" spans="1:254" ht="9.75" customHeight="1" x14ac:dyDescent="0.3">
      <c r="A45" s="502"/>
      <c r="B45" s="217"/>
      <c r="C45" s="218"/>
      <c r="D45" s="190"/>
      <c r="E45" s="190"/>
      <c r="F45" s="209"/>
      <c r="G45" s="206"/>
      <c r="H45" s="848"/>
      <c r="I45" s="849"/>
      <c r="J45" s="850"/>
      <c r="K45" s="123"/>
      <c r="L45" s="873"/>
      <c r="M45" s="764"/>
      <c r="N45" s="764"/>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row>
    <row r="46" spans="1:254" x14ac:dyDescent="0.3">
      <c r="A46" s="501" t="s">
        <v>3</v>
      </c>
      <c r="B46" s="219" t="s">
        <v>35</v>
      </c>
      <c r="C46" s="218"/>
      <c r="D46" s="190"/>
      <c r="E46" s="190"/>
      <c r="F46" s="209"/>
      <c r="G46" s="206"/>
      <c r="H46" s="848"/>
      <c r="I46" s="849"/>
      <c r="J46" s="850"/>
      <c r="K46" s="123"/>
      <c r="L46" s="873"/>
      <c r="M46" s="764"/>
      <c r="N46" s="764"/>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row>
    <row r="47" spans="1:254" outlineLevel="1" x14ac:dyDescent="0.3">
      <c r="A47" s="501">
        <v>300</v>
      </c>
      <c r="B47" s="186" t="s">
        <v>36</v>
      </c>
      <c r="C47" s="187"/>
      <c r="D47" s="190"/>
      <c r="E47" s="190"/>
      <c r="F47" s="209"/>
      <c r="G47" s="206"/>
      <c r="H47" s="842"/>
      <c r="I47" s="843"/>
      <c r="J47" s="844"/>
      <c r="K47" s="123"/>
      <c r="L47" s="873"/>
      <c r="M47" s="764"/>
      <c r="N47" s="764"/>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row>
    <row r="48" spans="1:254" outlineLevel="1" x14ac:dyDescent="0.3">
      <c r="A48" s="502"/>
      <c r="B48" s="757">
        <v>301</v>
      </c>
      <c r="C48" s="766" t="s">
        <v>37</v>
      </c>
      <c r="D48" s="190"/>
      <c r="E48" s="190"/>
      <c r="F48" s="203"/>
      <c r="G48" s="198" t="s">
        <v>161</v>
      </c>
      <c r="H48" s="837">
        <f t="shared" ref="H48" ca="1" si="4">F48*OFFSET($P$9,,MATCH(G48,tax,0))</f>
        <v>0</v>
      </c>
      <c r="I48" s="838" t="str">
        <f t="shared" ref="I48" ca="1" si="5">+IF(H48&gt;0,(+H48/I$11),"")</f>
        <v/>
      </c>
      <c r="J48" s="845" t="str">
        <f ca="1">+IF(H48&gt;0,(H48/H$117)," ")</f>
        <v xml:space="preserve"> </v>
      </c>
      <c r="K48" s="123"/>
      <c r="L48" s="874" t="s">
        <v>392</v>
      </c>
      <c r="M48" s="764"/>
      <c r="N48" s="764"/>
      <c r="O48" s="221"/>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row>
    <row r="49" spans="1:254" outlineLevel="1" x14ac:dyDescent="0.3">
      <c r="A49" s="502"/>
      <c r="B49" s="757">
        <v>302</v>
      </c>
      <c r="C49" s="766" t="s">
        <v>38</v>
      </c>
      <c r="D49" s="190"/>
      <c r="E49" s="190"/>
      <c r="F49" s="203"/>
      <c r="G49" s="198" t="s">
        <v>12</v>
      </c>
      <c r="H49" s="837">
        <f t="shared" ref="H49:H51" ca="1" si="6">F49*OFFSET($P$9,,MATCH(G49,tax,0))</f>
        <v>0</v>
      </c>
      <c r="I49" s="838" t="str">
        <f t="shared" ref="I49:I51" ca="1" si="7">+IF(H49&gt;0,(+H49/I$11),"")</f>
        <v/>
      </c>
      <c r="J49" s="845" t="str">
        <f ca="1">+IF(H49&gt;0,(H49/H$117)," ")</f>
        <v xml:space="preserve"> </v>
      </c>
      <c r="K49" s="123"/>
      <c r="L49" s="874" t="s">
        <v>415</v>
      </c>
      <c r="M49" s="764"/>
      <c r="N49" s="764"/>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row>
    <row r="50" spans="1:254" outlineLevel="1" x14ac:dyDescent="0.3">
      <c r="A50" s="502"/>
      <c r="B50" s="757">
        <v>303</v>
      </c>
      <c r="C50" s="766" t="s">
        <v>39</v>
      </c>
      <c r="D50" s="190"/>
      <c r="E50" s="222"/>
      <c r="F50" s="203"/>
      <c r="G50" s="198" t="s">
        <v>161</v>
      </c>
      <c r="H50" s="837">
        <f t="shared" ca="1" si="6"/>
        <v>0</v>
      </c>
      <c r="I50" s="838" t="str">
        <f t="shared" ca="1" si="7"/>
        <v/>
      </c>
      <c r="J50" s="845" t="str">
        <f ca="1">+IF(H50&gt;0,(H50/H$117)," ")</f>
        <v xml:space="preserve"> </v>
      </c>
      <c r="K50" s="123"/>
      <c r="L50" s="874" t="s">
        <v>415</v>
      </c>
      <c r="M50" s="764"/>
      <c r="N50" s="764"/>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row>
    <row r="51" spans="1:254" outlineLevel="1" x14ac:dyDescent="0.3">
      <c r="A51" s="502"/>
      <c r="B51" s="757">
        <v>304</v>
      </c>
      <c r="C51" s="766" t="s">
        <v>40</v>
      </c>
      <c r="D51" s="190"/>
      <c r="E51" s="190"/>
      <c r="F51" s="203"/>
      <c r="G51" s="198" t="s">
        <v>12</v>
      </c>
      <c r="H51" s="837">
        <f t="shared" ca="1" si="6"/>
        <v>0</v>
      </c>
      <c r="I51" s="838" t="str">
        <f t="shared" ca="1" si="7"/>
        <v/>
      </c>
      <c r="J51" s="845" t="str">
        <f ca="1">+IF(H51&gt;0,(H51/H$117)," ")</f>
        <v xml:space="preserve"> </v>
      </c>
      <c r="K51" s="202"/>
      <c r="L51" s="874" t="s">
        <v>416</v>
      </c>
      <c r="M51" s="202"/>
      <c r="N51" s="202"/>
      <c r="O51" s="123"/>
      <c r="P51" s="123"/>
      <c r="Q51" s="123"/>
      <c r="R51" s="123"/>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c r="EO51" s="202"/>
      <c r="EP51" s="202"/>
      <c r="EQ51" s="202"/>
      <c r="ER51" s="202"/>
      <c r="ES51" s="202"/>
      <c r="ET51" s="202"/>
      <c r="EU51" s="202"/>
      <c r="EV51" s="202"/>
      <c r="EW51" s="202"/>
      <c r="EX51" s="202"/>
      <c r="EY51" s="202"/>
      <c r="EZ51" s="202"/>
      <c r="FA51" s="202"/>
      <c r="FB51" s="202"/>
      <c r="FC51" s="202"/>
      <c r="FD51" s="202"/>
      <c r="FE51" s="202"/>
      <c r="FF51" s="202"/>
      <c r="FG51" s="202"/>
      <c r="FH51" s="202"/>
      <c r="FI51" s="202"/>
      <c r="FJ51" s="202"/>
      <c r="FK51" s="202"/>
      <c r="FL51" s="202"/>
      <c r="FM51" s="202"/>
      <c r="FN51" s="202"/>
      <c r="FO51" s="202"/>
      <c r="FP51" s="202"/>
      <c r="FQ51" s="202"/>
      <c r="FR51" s="202"/>
      <c r="FS51" s="202"/>
      <c r="FT51" s="202"/>
      <c r="FU51" s="202"/>
      <c r="FV51" s="202"/>
      <c r="FW51" s="202"/>
      <c r="FX51" s="202"/>
      <c r="FY51" s="202"/>
      <c r="FZ51" s="202"/>
      <c r="GA51" s="202"/>
      <c r="GB51" s="202"/>
      <c r="GC51" s="202"/>
      <c r="GD51" s="202"/>
      <c r="GE51" s="202"/>
      <c r="GF51" s="202"/>
      <c r="GG51" s="202"/>
      <c r="GH51" s="202"/>
      <c r="GI51" s="202"/>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c r="IE51" s="136"/>
      <c r="IF51" s="136"/>
      <c r="IG51" s="136"/>
      <c r="IH51" s="136"/>
      <c r="II51" s="136"/>
      <c r="IJ51" s="136"/>
      <c r="IK51" s="136"/>
      <c r="IL51" s="136"/>
      <c r="IM51" s="136"/>
      <c r="IN51" s="136"/>
      <c r="IO51" s="136"/>
      <c r="IP51" s="136"/>
      <c r="IQ51" s="136"/>
      <c r="IR51" s="136"/>
      <c r="IS51" s="136"/>
      <c r="IT51" s="136"/>
    </row>
    <row r="52" spans="1:254" outlineLevel="1" x14ac:dyDescent="0.3">
      <c r="A52" s="502"/>
      <c r="B52" s="757">
        <v>305</v>
      </c>
      <c r="C52" s="766" t="s">
        <v>249</v>
      </c>
      <c r="D52" s="190"/>
      <c r="E52" s="190"/>
      <c r="F52" s="220">
        <f>IF(+(F65+F66)=0,0,MAX((+F65+F66)/1000*12,80))</f>
        <v>0</v>
      </c>
      <c r="G52" s="198" t="s">
        <v>161</v>
      </c>
      <c r="H52" s="837">
        <f ca="1">F52*OFFSET($P$9,,MATCH(G52,tax,0))</f>
        <v>0</v>
      </c>
      <c r="I52" s="838" t="str">
        <f t="shared" ref="I52" ca="1" si="8">+IF(H52&gt;0,(+H52/I$11),"")</f>
        <v/>
      </c>
      <c r="J52" s="845" t="str">
        <f ca="1">+IF(H52&gt;0,(H52/H$117)," ")</f>
        <v xml:space="preserve"> </v>
      </c>
      <c r="K52" s="123"/>
      <c r="L52" s="875" t="s">
        <v>430</v>
      </c>
      <c r="M52" s="764"/>
      <c r="N52" s="764"/>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row>
    <row r="53" spans="1:254" x14ac:dyDescent="0.3">
      <c r="A53" s="744"/>
      <c r="B53" s="769"/>
      <c r="C53" s="767" t="s">
        <v>41</v>
      </c>
      <c r="D53" s="737"/>
      <c r="E53" s="737"/>
      <c r="F53" s="746">
        <f>SUM(F48:F52)</f>
        <v>0</v>
      </c>
      <c r="G53" s="742"/>
      <c r="H53" s="851">
        <f ca="1">SUM(H48:H52)</f>
        <v>0</v>
      </c>
      <c r="I53" s="840">
        <f ca="1">SUM(I48:I52)</f>
        <v>0</v>
      </c>
      <c r="J53" s="841">
        <f ca="1">SUM(J48:J52)</f>
        <v>0</v>
      </c>
      <c r="K53" s="123"/>
      <c r="L53" s="875" t="s">
        <v>393</v>
      </c>
      <c r="M53" s="764"/>
      <c r="N53" s="764"/>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row>
    <row r="54" spans="1:254" ht="7.5" customHeight="1" outlineLevel="1" x14ac:dyDescent="0.3">
      <c r="A54" s="503"/>
      <c r="B54" s="207"/>
      <c r="C54" s="208"/>
      <c r="D54" s="190"/>
      <c r="E54" s="190"/>
      <c r="F54" s="209"/>
      <c r="G54" s="206"/>
      <c r="H54" s="842"/>
      <c r="I54" s="843"/>
      <c r="J54" s="844"/>
      <c r="K54" s="123"/>
      <c r="L54" s="873"/>
      <c r="M54" s="764"/>
      <c r="N54" s="764"/>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row>
    <row r="55" spans="1:254" outlineLevel="1" x14ac:dyDescent="0.3">
      <c r="A55" s="501">
        <v>400</v>
      </c>
      <c r="B55" s="186" t="s">
        <v>42</v>
      </c>
      <c r="C55" s="187"/>
      <c r="D55" s="190"/>
      <c r="E55" s="190"/>
      <c r="F55" s="209"/>
      <c r="G55" s="206"/>
      <c r="H55" s="223"/>
      <c r="I55" s="224"/>
      <c r="J55" s="225"/>
      <c r="K55" s="123"/>
      <c r="L55" s="873"/>
      <c r="M55" s="764"/>
      <c r="N55" s="764"/>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row>
    <row r="56" spans="1:254" outlineLevel="1" x14ac:dyDescent="0.3">
      <c r="A56" s="502"/>
      <c r="B56" s="757">
        <v>401</v>
      </c>
      <c r="C56" s="766" t="s">
        <v>43</v>
      </c>
      <c r="D56" s="190"/>
      <c r="E56" s="190"/>
      <c r="F56" s="203"/>
      <c r="G56" s="198" t="s">
        <v>161</v>
      </c>
      <c r="H56" s="837">
        <f t="shared" ref="H56:H59" ca="1" si="9">F56*OFFSET($P$9,,MATCH(G56,tax,0))</f>
        <v>0</v>
      </c>
      <c r="I56" s="838" t="str">
        <f t="shared" ref="I56:I59" ca="1" si="10">+IF(H56&gt;0,(+H56/I$11),"")</f>
        <v/>
      </c>
      <c r="J56" s="845" t="str">
        <f ca="1">+IF(H56&gt;0,(H56/H$117)," ")</f>
        <v xml:space="preserve"> </v>
      </c>
      <c r="K56" s="123"/>
      <c r="L56" s="874" t="s">
        <v>394</v>
      </c>
      <c r="M56" s="764"/>
      <c r="N56" s="764"/>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row>
    <row r="57" spans="1:254" outlineLevel="1" x14ac:dyDescent="0.3">
      <c r="A57" s="502"/>
      <c r="B57" s="757">
        <v>402</v>
      </c>
      <c r="C57" s="766" t="s">
        <v>44</v>
      </c>
      <c r="D57" s="190"/>
      <c r="E57" s="190"/>
      <c r="F57" s="203"/>
      <c r="G57" s="198" t="s">
        <v>12</v>
      </c>
      <c r="H57" s="837">
        <f t="shared" ca="1" si="9"/>
        <v>0</v>
      </c>
      <c r="I57" s="838" t="str">
        <f t="shared" ca="1" si="10"/>
        <v/>
      </c>
      <c r="J57" s="845" t="str">
        <f ca="1">+IF(H57&gt;0,(H57/H$117)," ")</f>
        <v xml:space="preserve"> </v>
      </c>
      <c r="K57" s="123"/>
      <c r="L57" s="874" t="s">
        <v>395</v>
      </c>
      <c r="M57" s="764"/>
      <c r="N57" s="764"/>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row>
    <row r="58" spans="1:254" outlineLevel="1" x14ac:dyDescent="0.3">
      <c r="A58" s="502"/>
      <c r="B58" s="757">
        <v>403</v>
      </c>
      <c r="C58" s="766" t="s">
        <v>463</v>
      </c>
      <c r="D58" s="190"/>
      <c r="E58" s="190"/>
      <c r="F58" s="203"/>
      <c r="G58" s="198" t="s">
        <v>12</v>
      </c>
      <c r="H58" s="837">
        <f t="shared" ca="1" si="9"/>
        <v>0</v>
      </c>
      <c r="I58" s="838" t="str">
        <f t="shared" ca="1" si="10"/>
        <v/>
      </c>
      <c r="J58" s="845" t="str">
        <f ca="1">+IF(H58&gt;0,(H58/H$117)," ")</f>
        <v xml:space="preserve"> </v>
      </c>
      <c r="K58" s="123"/>
      <c r="L58" s="875" t="s">
        <v>396</v>
      </c>
      <c r="M58" s="764"/>
      <c r="N58" s="764"/>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row>
    <row r="59" spans="1:254" outlineLevel="1" x14ac:dyDescent="0.3">
      <c r="A59" s="502"/>
      <c r="B59" s="757">
        <v>404</v>
      </c>
      <c r="C59" s="766" t="s">
        <v>45</v>
      </c>
      <c r="D59" s="190"/>
      <c r="E59" s="190"/>
      <c r="F59" s="203"/>
      <c r="G59" s="198" t="s">
        <v>12</v>
      </c>
      <c r="H59" s="837">
        <f t="shared" ca="1" si="9"/>
        <v>0</v>
      </c>
      <c r="I59" s="838" t="str">
        <f t="shared" ca="1" si="10"/>
        <v/>
      </c>
      <c r="J59" s="845" t="str">
        <f ca="1">+IF(H59&gt;0,(H59/H$117)," ")</f>
        <v xml:space="preserve"> </v>
      </c>
      <c r="K59" s="123"/>
      <c r="L59" s="874" t="s">
        <v>431</v>
      </c>
      <c r="M59" s="764"/>
      <c r="N59" s="764"/>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row>
    <row r="60" spans="1:254" x14ac:dyDescent="0.3">
      <c r="A60" s="745"/>
      <c r="B60" s="747"/>
      <c r="C60" s="767" t="s">
        <v>46</v>
      </c>
      <c r="D60" s="737"/>
      <c r="E60" s="737"/>
      <c r="F60" s="746">
        <f>SUM(F56:F59)</f>
        <v>0</v>
      </c>
      <c r="G60" s="742"/>
      <c r="H60" s="851">
        <f ca="1">SUM(H56:H59)</f>
        <v>0</v>
      </c>
      <c r="I60" s="840">
        <f ca="1">SUM(I56:I59)</f>
        <v>0</v>
      </c>
      <c r="J60" s="852">
        <f ca="1">SUM(J56:J59)</f>
        <v>0</v>
      </c>
      <c r="K60" s="123"/>
      <c r="L60" s="875" t="s">
        <v>397</v>
      </c>
      <c r="M60" s="764"/>
      <c r="N60" s="764"/>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row>
    <row r="61" spans="1:254" x14ac:dyDescent="0.3">
      <c r="A61" s="741"/>
      <c r="B61" s="748"/>
      <c r="C61" s="768" t="s">
        <v>131</v>
      </c>
      <c r="D61" s="740"/>
      <c r="E61" s="740"/>
      <c r="F61" s="743">
        <f>+F60+F53</f>
        <v>0</v>
      </c>
      <c r="G61" s="739"/>
      <c r="H61" s="236">
        <f ca="1">+H60+H53</f>
        <v>0</v>
      </c>
      <c r="I61" s="846">
        <f ca="1">+I60+I53</f>
        <v>0</v>
      </c>
      <c r="J61" s="853">
        <f ca="1">+J60+J53</f>
        <v>0</v>
      </c>
      <c r="K61" s="123"/>
      <c r="L61" s="875" t="s">
        <v>398</v>
      </c>
      <c r="M61" s="764"/>
      <c r="N61" s="764"/>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row>
    <row r="62" spans="1:254" ht="9" customHeight="1" x14ac:dyDescent="0.3">
      <c r="A62" s="502"/>
      <c r="B62" s="757"/>
      <c r="C62" s="187"/>
      <c r="D62" s="190"/>
      <c r="E62" s="190"/>
      <c r="F62" s="209"/>
      <c r="G62" s="206"/>
      <c r="H62" s="842"/>
      <c r="I62" s="843"/>
      <c r="J62" s="844"/>
      <c r="K62" s="123"/>
      <c r="L62" s="873"/>
      <c r="M62" s="764"/>
      <c r="N62" s="764"/>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row>
    <row r="63" spans="1:254" x14ac:dyDescent="0.3">
      <c r="A63" s="501" t="s">
        <v>4</v>
      </c>
      <c r="B63" s="219" t="s">
        <v>47</v>
      </c>
      <c r="C63" s="187"/>
      <c r="D63" s="190"/>
      <c r="E63" s="190"/>
      <c r="F63" s="209"/>
      <c r="G63" s="206"/>
      <c r="H63" s="842"/>
      <c r="I63" s="843"/>
      <c r="J63" s="844"/>
      <c r="K63" s="123"/>
      <c r="L63" s="873"/>
      <c r="M63" s="764"/>
      <c r="N63" s="764"/>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row>
    <row r="64" spans="1:254" outlineLevel="1" x14ac:dyDescent="0.3">
      <c r="A64" s="501">
        <v>500</v>
      </c>
      <c r="B64" s="186" t="s">
        <v>48</v>
      </c>
      <c r="C64" s="226"/>
      <c r="D64" s="190"/>
      <c r="E64" s="190"/>
      <c r="F64" s="209"/>
      <c r="G64" s="206"/>
      <c r="H64" s="223"/>
      <c r="I64" s="224"/>
      <c r="J64" s="225"/>
      <c r="K64" s="123"/>
      <c r="L64" s="873"/>
      <c r="M64" s="764"/>
      <c r="N64" s="764"/>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row>
    <row r="65" spans="1:191" outlineLevel="1" x14ac:dyDescent="0.3">
      <c r="A65" s="502"/>
      <c r="B65" s="757">
        <v>501</v>
      </c>
      <c r="C65" s="766" t="s">
        <v>49</v>
      </c>
      <c r="D65" s="190"/>
      <c r="E65" s="190"/>
      <c r="F65" s="203"/>
      <c r="G65" s="198" t="s">
        <v>12</v>
      </c>
      <c r="H65" s="837">
        <f ca="1">F65*OFFSET($P$9,,MATCH(G65,tax,0))</f>
        <v>0</v>
      </c>
      <c r="I65" s="838" t="str">
        <f ca="1">+IF(H65&gt;0,(+H65/I$11),"")</f>
        <v/>
      </c>
      <c r="J65" s="845" t="str">
        <f ca="1">+IF(H65&gt;0,(H65/H$117)," ")</f>
        <v xml:space="preserve"> </v>
      </c>
      <c r="K65" s="123"/>
      <c r="L65" s="874" t="s">
        <v>433</v>
      </c>
      <c r="M65" s="764"/>
      <c r="N65" s="764"/>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row>
    <row r="66" spans="1:191" outlineLevel="1" x14ac:dyDescent="0.3">
      <c r="A66" s="502"/>
      <c r="B66" s="757">
        <v>502</v>
      </c>
      <c r="C66" s="766" t="s">
        <v>250</v>
      </c>
      <c r="D66" s="190"/>
      <c r="E66" s="190"/>
      <c r="F66" s="203"/>
      <c r="G66" s="198" t="s">
        <v>12</v>
      </c>
      <c r="H66" s="837">
        <f ca="1">F66*OFFSET($P$9,,MATCH(G66,tax,0))</f>
        <v>0</v>
      </c>
      <c r="I66" s="838" t="str">
        <f ca="1">+IF(H66&gt;0,(+H66/I$11),"")</f>
        <v/>
      </c>
      <c r="J66" s="845" t="str">
        <f ca="1">+IF(H66&gt;0,(H66/H$117)," ")</f>
        <v xml:space="preserve"> </v>
      </c>
      <c r="K66" s="123"/>
      <c r="L66" s="874" t="s">
        <v>432</v>
      </c>
      <c r="M66" s="764"/>
      <c r="N66" s="764"/>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123"/>
      <c r="GB66" s="123"/>
      <c r="GC66" s="123"/>
      <c r="GD66" s="123"/>
      <c r="GE66" s="123"/>
      <c r="GF66" s="123"/>
      <c r="GG66" s="123"/>
      <c r="GH66" s="123"/>
      <c r="GI66" s="123"/>
    </row>
    <row r="67" spans="1:191" outlineLevel="1" x14ac:dyDescent="0.3">
      <c r="A67" s="502"/>
      <c r="B67" s="757">
        <v>503</v>
      </c>
      <c r="C67" s="766" t="s">
        <v>52</v>
      </c>
      <c r="D67" s="228">
        <v>0.08</v>
      </c>
      <c r="E67" s="190"/>
      <c r="F67" s="197">
        <f>+(+F65+F66)*D67</f>
        <v>0</v>
      </c>
      <c r="G67" s="198" t="s">
        <v>12</v>
      </c>
      <c r="H67" s="837">
        <f ca="1">F67*OFFSET($P$9,,MATCH(G67,tax,0))</f>
        <v>0</v>
      </c>
      <c r="I67" s="838" t="str">
        <f ca="1">+IF(H67&gt;0,(+H67/I$11),"")</f>
        <v/>
      </c>
      <c r="J67" s="845" t="str">
        <f ca="1">+IF(H67&gt;0,(H67/H$117)," ")</f>
        <v xml:space="preserve"> </v>
      </c>
      <c r="K67" s="123"/>
      <c r="L67" s="877" t="s">
        <v>434</v>
      </c>
      <c r="M67" s="764"/>
      <c r="N67" s="764"/>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row>
    <row r="68" spans="1:191" outlineLevel="1" x14ac:dyDescent="0.3">
      <c r="A68" s="744"/>
      <c r="B68" s="769"/>
      <c r="C68" s="750" t="s">
        <v>51</v>
      </c>
      <c r="D68" s="737"/>
      <c r="E68" s="737"/>
      <c r="F68" s="216">
        <f>SUM(F65:F67)</f>
        <v>0</v>
      </c>
      <c r="G68" s="742"/>
      <c r="H68" s="851">
        <f ca="1">SUM(H65:H67)</f>
        <v>0</v>
      </c>
      <c r="I68" s="840">
        <f ca="1">SUM(I65:I67)</f>
        <v>0</v>
      </c>
      <c r="J68" s="852">
        <f ca="1">SUM(J65:J67)</f>
        <v>0</v>
      </c>
      <c r="K68" s="123"/>
      <c r="L68" s="875" t="s">
        <v>417</v>
      </c>
      <c r="M68" s="764"/>
      <c r="N68" s="764"/>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3"/>
      <c r="FX68" s="123"/>
      <c r="FY68" s="123"/>
      <c r="FZ68" s="123"/>
      <c r="GA68" s="123"/>
      <c r="GB68" s="123"/>
      <c r="GC68" s="123"/>
      <c r="GD68" s="123"/>
      <c r="GE68" s="123"/>
      <c r="GF68" s="123"/>
      <c r="GG68" s="123"/>
      <c r="GH68" s="123"/>
      <c r="GI68" s="123"/>
    </row>
    <row r="69" spans="1:191" outlineLevel="1" x14ac:dyDescent="0.3">
      <c r="A69" s="502"/>
      <c r="B69" s="757">
        <v>504</v>
      </c>
      <c r="C69" s="766" t="s">
        <v>53</v>
      </c>
      <c r="D69" s="190"/>
      <c r="E69" s="189"/>
      <c r="F69" s="738"/>
      <c r="G69" s="198" t="s">
        <v>12</v>
      </c>
      <c r="H69" s="837">
        <f ca="1">F69*OFFSET($P$9,,MATCH(G69,tax,0))</f>
        <v>0</v>
      </c>
      <c r="I69" s="838" t="str">
        <f ca="1">+IF(H69&gt;0,(+H69/I$11),"")</f>
        <v/>
      </c>
      <c r="J69" s="845" t="str">
        <f ca="1">+IF(H69&gt;0,(H69/H$117)," ")</f>
        <v xml:space="preserve"> </v>
      </c>
      <c r="K69" s="123"/>
      <c r="L69" s="879" t="s">
        <v>440</v>
      </c>
      <c r="M69" s="764"/>
      <c r="N69" s="764"/>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23"/>
      <c r="GB69" s="123"/>
      <c r="GC69" s="123"/>
      <c r="GD69" s="123"/>
      <c r="GE69" s="123"/>
      <c r="GF69" s="123"/>
      <c r="GG69" s="123"/>
      <c r="GH69" s="123"/>
      <c r="GI69" s="123"/>
    </row>
    <row r="70" spans="1:191" outlineLevel="1" x14ac:dyDescent="0.3">
      <c r="A70" s="744"/>
      <c r="B70" s="769"/>
      <c r="C70" s="750" t="s">
        <v>54</v>
      </c>
      <c r="D70" s="737"/>
      <c r="E70" s="751"/>
      <c r="F70" s="216">
        <f>SUM(F68:F69)</f>
        <v>0</v>
      </c>
      <c r="G70" s="742"/>
      <c r="H70" s="216">
        <f ca="1">SUM(H68:H69)</f>
        <v>0</v>
      </c>
      <c r="I70" s="840">
        <f ca="1">SUM(I68:I69)</f>
        <v>0</v>
      </c>
      <c r="J70" s="852">
        <f ca="1">SUM(J68:J69)</f>
        <v>0</v>
      </c>
      <c r="K70" s="123"/>
      <c r="L70" s="874" t="s">
        <v>418</v>
      </c>
      <c r="M70" s="764"/>
      <c r="N70" s="764"/>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3"/>
      <c r="FX70" s="123"/>
      <c r="FY70" s="123"/>
      <c r="FZ70" s="123"/>
      <c r="GA70" s="123"/>
      <c r="GB70" s="123"/>
      <c r="GC70" s="123"/>
      <c r="GD70" s="123"/>
      <c r="GE70" s="123"/>
      <c r="GF70" s="123"/>
      <c r="GG70" s="123"/>
      <c r="GH70" s="123"/>
      <c r="GI70" s="123"/>
    </row>
    <row r="71" spans="1:191" outlineLevel="1" x14ac:dyDescent="0.3">
      <c r="A71" s="502"/>
      <c r="B71" s="757">
        <v>505</v>
      </c>
      <c r="C71" s="766" t="s">
        <v>55</v>
      </c>
      <c r="D71" s="228">
        <f>+IF((+F68+F75)&lt;3000000,(10%),IF((+F68+F75)&gt;2999999,(7.5%)))</f>
        <v>0.1</v>
      </c>
      <c r="E71" s="189"/>
      <c r="F71" s="197">
        <f>+F70*D71</f>
        <v>0</v>
      </c>
      <c r="G71" s="198" t="s">
        <v>12</v>
      </c>
      <c r="H71" s="837">
        <f ca="1">F71*OFFSET($P$9,,MATCH(G71,tax,0))</f>
        <v>0</v>
      </c>
      <c r="I71" s="838" t="str">
        <f ca="1">+IF(H71&gt;0,(+H71/I$11),"")</f>
        <v/>
      </c>
      <c r="J71" s="845" t="str">
        <f ca="1">+IF(H71&gt;0,(H71/H$117)," ")</f>
        <v xml:space="preserve"> </v>
      </c>
      <c r="K71" s="123"/>
      <c r="L71" s="875" t="s">
        <v>435</v>
      </c>
      <c r="M71" s="764"/>
      <c r="N71" s="764"/>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3"/>
      <c r="FY71" s="123"/>
      <c r="FZ71" s="123"/>
      <c r="GA71" s="123"/>
      <c r="GB71" s="123"/>
      <c r="GC71" s="123"/>
      <c r="GD71" s="123"/>
      <c r="GE71" s="123"/>
      <c r="GF71" s="123"/>
      <c r="GG71" s="123"/>
      <c r="GH71" s="123"/>
      <c r="GI71" s="123"/>
    </row>
    <row r="72" spans="1:191" x14ac:dyDescent="0.3">
      <c r="A72" s="744"/>
      <c r="B72" s="769"/>
      <c r="C72" s="767" t="s">
        <v>56</v>
      </c>
      <c r="D72" s="737"/>
      <c r="E72" s="737"/>
      <c r="F72" s="746">
        <f>+F71+F70</f>
        <v>0</v>
      </c>
      <c r="G72" s="742"/>
      <c r="H72" s="216">
        <f ca="1">+H71+H70</f>
        <v>0</v>
      </c>
      <c r="I72" s="840">
        <f ca="1">SUM(I70:I71)</f>
        <v>0</v>
      </c>
      <c r="J72" s="841">
        <f ca="1">SUM(J70:J71)</f>
        <v>0</v>
      </c>
      <c r="K72" s="123"/>
      <c r="L72" s="875" t="s">
        <v>419</v>
      </c>
      <c r="M72" s="764"/>
      <c r="N72" s="764"/>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row>
    <row r="73" spans="1:191" ht="7.5" customHeight="1" outlineLevel="1" x14ac:dyDescent="0.3">
      <c r="A73" s="502"/>
      <c r="B73" s="757"/>
      <c r="C73" s="218"/>
      <c r="D73" s="190"/>
      <c r="E73" s="190"/>
      <c r="F73" s="229"/>
      <c r="G73" s="206"/>
      <c r="H73" s="230"/>
      <c r="I73" s="843"/>
      <c r="J73" s="854"/>
      <c r="K73" s="123"/>
      <c r="L73" s="873"/>
      <c r="M73" s="764"/>
      <c r="N73" s="764"/>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123"/>
      <c r="GB73" s="123"/>
      <c r="GC73" s="123"/>
      <c r="GD73" s="123"/>
      <c r="GE73" s="123"/>
      <c r="GF73" s="123"/>
      <c r="GG73" s="123"/>
      <c r="GH73" s="123"/>
      <c r="GI73" s="123"/>
    </row>
    <row r="74" spans="1:191" outlineLevel="1" x14ac:dyDescent="0.3">
      <c r="A74" s="501">
        <v>550</v>
      </c>
      <c r="B74" s="186" t="s">
        <v>57</v>
      </c>
      <c r="C74" s="218"/>
      <c r="D74" s="190"/>
      <c r="E74" s="190"/>
      <c r="F74" s="229"/>
      <c r="G74" s="206"/>
      <c r="H74" s="230"/>
      <c r="I74" s="843"/>
      <c r="J74" s="854"/>
      <c r="K74" s="123"/>
      <c r="L74" s="873"/>
      <c r="M74" s="764"/>
      <c r="N74" s="764"/>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123"/>
      <c r="GB74" s="123"/>
      <c r="GC74" s="123"/>
      <c r="GD74" s="123"/>
      <c r="GE74" s="123"/>
      <c r="GF74" s="123"/>
      <c r="GG74" s="123"/>
      <c r="GH74" s="123"/>
      <c r="GI74" s="123"/>
    </row>
    <row r="75" spans="1:191" outlineLevel="1" x14ac:dyDescent="0.3">
      <c r="A75" s="502"/>
      <c r="B75" s="757">
        <v>551</v>
      </c>
      <c r="C75" s="766" t="s">
        <v>50</v>
      </c>
      <c r="D75" s="190"/>
      <c r="E75" s="190"/>
      <c r="F75" s="203"/>
      <c r="G75" s="198" t="s">
        <v>12</v>
      </c>
      <c r="H75" s="837">
        <f t="shared" ref="H75:H80" ca="1" si="11">F75*OFFSET($P$9,,MATCH(G75,tax,0))</f>
        <v>0</v>
      </c>
      <c r="I75" s="838" t="str">
        <f t="shared" ref="I75:I80" ca="1" si="12">+IF(H75&gt;0,(+H75/I$11),"")</f>
        <v/>
      </c>
      <c r="J75" s="845" t="str">
        <f t="shared" ref="J75:J80" ca="1" si="13">+IF(H75&gt;0,(H75/H$117)," ")</f>
        <v xml:space="preserve"> </v>
      </c>
      <c r="K75" s="123"/>
      <c r="L75" s="878" t="s">
        <v>439</v>
      </c>
      <c r="M75" s="764"/>
      <c r="N75" s="764"/>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row>
    <row r="76" spans="1:191" outlineLevel="1" x14ac:dyDescent="0.3">
      <c r="A76" s="502"/>
      <c r="B76" s="757">
        <v>552</v>
      </c>
      <c r="C76" s="766" t="s">
        <v>58</v>
      </c>
      <c r="D76" s="190"/>
      <c r="E76" s="190"/>
      <c r="F76" s="203"/>
      <c r="G76" s="198" t="s">
        <v>12</v>
      </c>
      <c r="H76" s="837">
        <f t="shared" ca="1" si="11"/>
        <v>0</v>
      </c>
      <c r="I76" s="838" t="str">
        <f t="shared" ca="1" si="12"/>
        <v/>
      </c>
      <c r="J76" s="845" t="str">
        <f t="shared" ca="1" si="13"/>
        <v xml:space="preserve"> </v>
      </c>
      <c r="K76" s="123"/>
      <c r="L76" s="874" t="s">
        <v>401</v>
      </c>
      <c r="M76" s="764"/>
      <c r="N76" s="764"/>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row>
    <row r="77" spans="1:191" outlineLevel="1" x14ac:dyDescent="0.3">
      <c r="A77" s="502"/>
      <c r="B77" s="757">
        <v>553</v>
      </c>
      <c r="C77" s="766" t="s">
        <v>59</v>
      </c>
      <c r="D77" s="190"/>
      <c r="E77" s="190"/>
      <c r="F77" s="203"/>
      <c r="G77" s="198" t="s">
        <v>12</v>
      </c>
      <c r="H77" s="837">
        <f t="shared" ca="1" si="11"/>
        <v>0</v>
      </c>
      <c r="I77" s="838" t="str">
        <f t="shared" ca="1" si="12"/>
        <v/>
      </c>
      <c r="J77" s="845" t="str">
        <f t="shared" ca="1" si="13"/>
        <v xml:space="preserve"> </v>
      </c>
      <c r="K77" s="123"/>
      <c r="L77" s="874" t="s">
        <v>420</v>
      </c>
      <c r="M77" s="764"/>
      <c r="N77" s="764"/>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row>
    <row r="78" spans="1:191" outlineLevel="1" x14ac:dyDescent="0.3">
      <c r="A78" s="502"/>
      <c r="B78" s="757">
        <v>554</v>
      </c>
      <c r="C78" s="766" t="s">
        <v>60</v>
      </c>
      <c r="D78" s="190"/>
      <c r="E78" s="190"/>
      <c r="F78" s="203"/>
      <c r="G78" s="198" t="s">
        <v>12</v>
      </c>
      <c r="H78" s="837">
        <f t="shared" ca="1" si="11"/>
        <v>0</v>
      </c>
      <c r="I78" s="838" t="str">
        <f t="shared" ca="1" si="12"/>
        <v/>
      </c>
      <c r="J78" s="845" t="str">
        <f t="shared" ca="1" si="13"/>
        <v xml:space="preserve"> </v>
      </c>
      <c r="K78" s="123"/>
      <c r="L78" s="874" t="s">
        <v>421</v>
      </c>
      <c r="M78" s="764"/>
      <c r="N78" s="764"/>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c r="GA78" s="123"/>
      <c r="GB78" s="123"/>
      <c r="GC78" s="123"/>
      <c r="GD78" s="123"/>
      <c r="GE78" s="123"/>
      <c r="GF78" s="123"/>
      <c r="GG78" s="123"/>
      <c r="GH78" s="123"/>
      <c r="GI78" s="123"/>
    </row>
    <row r="79" spans="1:191" outlineLevel="1" x14ac:dyDescent="0.3">
      <c r="A79" s="502"/>
      <c r="B79" s="757">
        <v>555</v>
      </c>
      <c r="C79" s="766" t="s">
        <v>464</v>
      </c>
      <c r="D79" s="231"/>
      <c r="E79" s="231"/>
      <c r="F79" s="212"/>
      <c r="G79" s="198" t="s">
        <v>161</v>
      </c>
      <c r="H79" s="837">
        <f t="shared" ca="1" si="11"/>
        <v>0</v>
      </c>
      <c r="I79" s="838" t="str">
        <f t="shared" ca="1" si="12"/>
        <v/>
      </c>
      <c r="J79" s="845" t="str">
        <f t="shared" ca="1" si="13"/>
        <v xml:space="preserve"> </v>
      </c>
      <c r="K79" s="123"/>
      <c r="L79" s="874" t="s">
        <v>422</v>
      </c>
      <c r="M79" s="764"/>
      <c r="N79" s="764"/>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c r="GA79" s="123"/>
      <c r="GB79" s="123"/>
      <c r="GC79" s="123"/>
      <c r="GD79" s="123"/>
      <c r="GE79" s="123"/>
      <c r="GF79" s="123"/>
      <c r="GG79" s="123"/>
      <c r="GH79" s="123"/>
      <c r="GI79" s="123"/>
    </row>
    <row r="80" spans="1:191" outlineLevel="1" x14ac:dyDescent="0.3">
      <c r="A80" s="502"/>
      <c r="B80" s="757">
        <v>556</v>
      </c>
      <c r="C80" s="766" t="s">
        <v>61</v>
      </c>
      <c r="D80" s="190"/>
      <c r="E80" s="190"/>
      <c r="F80" s="203"/>
      <c r="G80" s="198" t="s">
        <v>12</v>
      </c>
      <c r="H80" s="837">
        <f t="shared" ca="1" si="11"/>
        <v>0</v>
      </c>
      <c r="I80" s="838" t="str">
        <f t="shared" ca="1" si="12"/>
        <v/>
      </c>
      <c r="J80" s="845" t="str">
        <f t="shared" ca="1" si="13"/>
        <v xml:space="preserve"> </v>
      </c>
      <c r="K80" s="123"/>
      <c r="L80" s="874" t="s">
        <v>436</v>
      </c>
      <c r="M80" s="764"/>
      <c r="N80" s="764"/>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c r="GA80" s="123"/>
      <c r="GB80" s="123"/>
      <c r="GC80" s="123"/>
      <c r="GD80" s="123"/>
      <c r="GE80" s="123"/>
      <c r="GF80" s="123"/>
      <c r="GG80" s="123"/>
      <c r="GH80" s="123"/>
      <c r="GI80" s="123"/>
    </row>
    <row r="81" spans="1:254" x14ac:dyDescent="0.3">
      <c r="A81" s="744"/>
      <c r="B81" s="769"/>
      <c r="C81" s="767" t="s">
        <v>62</v>
      </c>
      <c r="D81" s="737"/>
      <c r="E81" s="737"/>
      <c r="F81" s="746">
        <f>SUM(F75:F80)</f>
        <v>0</v>
      </c>
      <c r="G81" s="742"/>
      <c r="H81" s="216">
        <f ca="1">SUM(H75:H80)</f>
        <v>0</v>
      </c>
      <c r="I81" s="840">
        <f ca="1">SUM(I75:I80)</f>
        <v>0</v>
      </c>
      <c r="J81" s="852">
        <f ca="1">SUM(J75:J80)</f>
        <v>0</v>
      </c>
      <c r="K81" s="123"/>
      <c r="L81" s="875" t="s">
        <v>399</v>
      </c>
      <c r="M81" s="764"/>
      <c r="N81" s="764"/>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c r="GA81" s="123"/>
      <c r="GB81" s="123"/>
      <c r="GC81" s="123"/>
      <c r="GD81" s="123"/>
      <c r="GE81" s="123"/>
      <c r="GF81" s="123"/>
      <c r="GG81" s="123"/>
      <c r="GH81" s="123"/>
      <c r="GI81" s="123"/>
    </row>
    <row r="82" spans="1:254" x14ac:dyDescent="0.3">
      <c r="A82" s="749"/>
      <c r="B82" s="758"/>
      <c r="C82" s="768" t="s">
        <v>63</v>
      </c>
      <c r="D82" s="740"/>
      <c r="E82" s="740"/>
      <c r="F82" s="743">
        <f>+F72+F81</f>
        <v>0</v>
      </c>
      <c r="G82" s="739"/>
      <c r="H82" s="236">
        <f ca="1">+H72+H81</f>
        <v>0</v>
      </c>
      <c r="I82" s="846">
        <f ca="1">+I72+I81</f>
        <v>0</v>
      </c>
      <c r="J82" s="847">
        <f ca="1">+J72+J81</f>
        <v>0</v>
      </c>
      <c r="K82" s="123"/>
      <c r="L82" s="875" t="s">
        <v>400</v>
      </c>
      <c r="M82" s="764"/>
      <c r="N82" s="764"/>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row>
    <row r="83" spans="1:254" ht="7.5" customHeight="1" outlineLevel="1" x14ac:dyDescent="0.3">
      <c r="A83" s="502"/>
      <c r="B83" s="757"/>
      <c r="C83" s="232"/>
      <c r="D83" s="190"/>
      <c r="E83" s="190"/>
      <c r="F83" s="209"/>
      <c r="G83" s="206"/>
      <c r="H83" s="233"/>
      <c r="I83" s="849"/>
      <c r="J83" s="850"/>
      <c r="K83" s="123"/>
      <c r="L83" s="873"/>
      <c r="M83" s="764"/>
      <c r="N83" s="764"/>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row>
    <row r="84" spans="1:254" outlineLevel="1" x14ac:dyDescent="0.3">
      <c r="A84" s="501">
        <v>600</v>
      </c>
      <c r="B84" s="186" t="s">
        <v>64</v>
      </c>
      <c r="C84" s="218"/>
      <c r="D84" s="190"/>
      <c r="E84" s="190"/>
      <c r="F84" s="209"/>
      <c r="G84" s="206"/>
      <c r="H84" s="848"/>
      <c r="I84" s="849"/>
      <c r="J84" s="850"/>
      <c r="K84" s="123"/>
      <c r="L84" s="873"/>
      <c r="M84" s="764"/>
      <c r="N84" s="764"/>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row>
    <row r="85" spans="1:254" outlineLevel="1" x14ac:dyDescent="0.3">
      <c r="A85" s="502"/>
      <c r="B85" s="757">
        <v>601</v>
      </c>
      <c r="C85" s="766" t="s">
        <v>65</v>
      </c>
      <c r="D85" s="190"/>
      <c r="E85" s="190"/>
      <c r="F85" s="203"/>
      <c r="G85" s="198" t="s">
        <v>12</v>
      </c>
      <c r="H85" s="837">
        <f t="shared" ref="H85:H93" ca="1" si="14">F85*OFFSET($P$9,,MATCH(G85,tax,0))</f>
        <v>0</v>
      </c>
      <c r="I85" s="838" t="str">
        <f t="shared" ref="I85:I93" ca="1" si="15">+IF(H85&gt;0,(+H85/I$11),"")</f>
        <v/>
      </c>
      <c r="J85" s="845" t="str">
        <f t="shared" ref="J85:J93" ca="1" si="16">+IF(H85&gt;0,(H85/H$117)," ")</f>
        <v xml:space="preserve"> </v>
      </c>
      <c r="K85" s="123"/>
      <c r="L85" s="874" t="s">
        <v>395</v>
      </c>
      <c r="M85" s="764"/>
      <c r="N85" s="764"/>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row>
    <row r="86" spans="1:254" outlineLevel="1" x14ac:dyDescent="0.3">
      <c r="A86" s="502"/>
      <c r="B86" s="757">
        <v>602</v>
      </c>
      <c r="C86" s="766" t="s">
        <v>66</v>
      </c>
      <c r="D86" s="190"/>
      <c r="E86" s="190"/>
      <c r="F86" s="203"/>
      <c r="G86" s="198" t="s">
        <v>12</v>
      </c>
      <c r="H86" s="837">
        <f t="shared" ca="1" si="14"/>
        <v>0</v>
      </c>
      <c r="I86" s="838" t="str">
        <f t="shared" ca="1" si="15"/>
        <v/>
      </c>
      <c r="J86" s="845" t="str">
        <f t="shared" ca="1" si="16"/>
        <v xml:space="preserve"> </v>
      </c>
      <c r="K86" s="202"/>
      <c r="L86" s="874" t="s">
        <v>395</v>
      </c>
      <c r="M86" s="202"/>
      <c r="N86" s="202"/>
      <c r="O86" s="123"/>
      <c r="P86" s="123"/>
      <c r="Q86" s="123"/>
      <c r="R86" s="123"/>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c r="DU86" s="202"/>
      <c r="DV86" s="202"/>
      <c r="DW86" s="202"/>
      <c r="DX86" s="202"/>
      <c r="DY86" s="202"/>
      <c r="DZ86" s="202"/>
      <c r="EA86" s="202"/>
      <c r="EB86" s="202"/>
      <c r="EC86" s="202"/>
      <c r="ED86" s="202"/>
      <c r="EE86" s="202"/>
      <c r="EF86" s="202"/>
      <c r="EG86" s="202"/>
      <c r="EH86" s="202"/>
      <c r="EI86" s="202"/>
      <c r="EJ86" s="202"/>
      <c r="EK86" s="202"/>
      <c r="EL86" s="202"/>
      <c r="EM86" s="202"/>
      <c r="EN86" s="202"/>
      <c r="EO86" s="202"/>
      <c r="EP86" s="202"/>
      <c r="EQ86" s="202"/>
      <c r="ER86" s="202"/>
      <c r="ES86" s="202"/>
      <c r="ET86" s="202"/>
      <c r="EU86" s="202"/>
      <c r="EV86" s="202"/>
      <c r="EW86" s="202"/>
      <c r="EX86" s="202"/>
      <c r="EY86" s="202"/>
      <c r="EZ86" s="202"/>
      <c r="FA86" s="202"/>
      <c r="FB86" s="202"/>
      <c r="FC86" s="202"/>
      <c r="FD86" s="202"/>
      <c r="FE86" s="202"/>
      <c r="FF86" s="202"/>
      <c r="FG86" s="202"/>
      <c r="FH86" s="202"/>
      <c r="FI86" s="202"/>
      <c r="FJ86" s="202"/>
      <c r="FK86" s="202"/>
      <c r="FL86" s="202"/>
      <c r="FM86" s="202"/>
      <c r="FN86" s="202"/>
      <c r="FO86" s="202"/>
      <c r="FP86" s="202"/>
      <c r="FQ86" s="202"/>
      <c r="FR86" s="202"/>
      <c r="FS86" s="202"/>
      <c r="FT86" s="202"/>
      <c r="FU86" s="202"/>
      <c r="FV86" s="202"/>
      <c r="FW86" s="202"/>
      <c r="FX86" s="202"/>
      <c r="FY86" s="202"/>
      <c r="FZ86" s="202"/>
      <c r="GA86" s="202"/>
      <c r="GB86" s="202"/>
      <c r="GC86" s="202"/>
      <c r="GD86" s="202"/>
      <c r="GE86" s="202"/>
      <c r="GF86" s="202"/>
      <c r="GG86" s="202"/>
      <c r="GH86" s="202"/>
      <c r="GI86" s="202"/>
      <c r="GJ86" s="136"/>
      <c r="GK86" s="136"/>
      <c r="GL86" s="136"/>
      <c r="GM86" s="136"/>
      <c r="GN86" s="136"/>
      <c r="GO86" s="136"/>
      <c r="GP86" s="136"/>
      <c r="GQ86" s="136"/>
      <c r="GR86" s="136"/>
      <c r="GS86" s="136"/>
      <c r="GT86" s="136"/>
      <c r="GU86" s="136"/>
      <c r="GV86" s="136"/>
      <c r="GW86" s="136"/>
      <c r="GX86" s="136"/>
      <c r="GY86" s="136"/>
      <c r="GZ86" s="136"/>
      <c r="HA86" s="136"/>
      <c r="HB86" s="136"/>
      <c r="HC86" s="136"/>
      <c r="HD86" s="136"/>
      <c r="HE86" s="136"/>
      <c r="HF86" s="136"/>
      <c r="HG86" s="136"/>
      <c r="HH86" s="136"/>
      <c r="HI86" s="136"/>
      <c r="HJ86" s="136"/>
      <c r="HK86" s="136"/>
      <c r="HL86" s="136"/>
      <c r="HM86" s="136"/>
      <c r="HN86" s="136"/>
      <c r="HO86" s="136"/>
      <c r="HP86" s="136"/>
      <c r="HQ86" s="136"/>
      <c r="HR86" s="136"/>
      <c r="HS86" s="136"/>
      <c r="HT86" s="136"/>
      <c r="HU86" s="136"/>
      <c r="HV86" s="136"/>
      <c r="HW86" s="136"/>
      <c r="HX86" s="136"/>
      <c r="HY86" s="136"/>
      <c r="HZ86" s="136"/>
      <c r="IA86" s="136"/>
      <c r="IB86" s="136"/>
      <c r="IC86" s="136"/>
      <c r="ID86" s="136"/>
      <c r="IE86" s="136"/>
      <c r="IF86" s="136"/>
      <c r="IG86" s="136"/>
      <c r="IH86" s="136"/>
      <c r="II86" s="136"/>
      <c r="IJ86" s="136"/>
      <c r="IK86" s="136"/>
      <c r="IL86" s="136"/>
      <c r="IM86" s="136"/>
      <c r="IN86" s="136"/>
      <c r="IO86" s="136"/>
      <c r="IP86" s="136"/>
      <c r="IQ86" s="136"/>
      <c r="IR86" s="136"/>
      <c r="IS86" s="136"/>
      <c r="IT86" s="136"/>
    </row>
    <row r="87" spans="1:254" outlineLevel="1" x14ac:dyDescent="0.3">
      <c r="A87" s="502"/>
      <c r="B87" s="757">
        <v>603</v>
      </c>
      <c r="C87" s="766" t="s">
        <v>67</v>
      </c>
      <c r="D87" s="190"/>
      <c r="E87" s="190"/>
      <c r="F87" s="203"/>
      <c r="G87" s="198" t="s">
        <v>12</v>
      </c>
      <c r="H87" s="837">
        <f t="shared" ca="1" si="14"/>
        <v>0</v>
      </c>
      <c r="I87" s="838" t="str">
        <f t="shared" ca="1" si="15"/>
        <v/>
      </c>
      <c r="J87" s="845" t="str">
        <f t="shared" ca="1" si="16"/>
        <v xml:space="preserve"> </v>
      </c>
      <c r="K87" s="123"/>
      <c r="L87" s="874" t="s">
        <v>395</v>
      </c>
      <c r="M87" s="764"/>
      <c r="N87" s="764"/>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row>
    <row r="88" spans="1:254" outlineLevel="1" x14ac:dyDescent="0.3">
      <c r="A88" s="502"/>
      <c r="B88" s="757">
        <v>604</v>
      </c>
      <c r="C88" s="766" t="s">
        <v>68</v>
      </c>
      <c r="D88" s="190"/>
      <c r="E88" s="190"/>
      <c r="F88" s="203"/>
      <c r="G88" s="198" t="s">
        <v>12</v>
      </c>
      <c r="H88" s="837">
        <f t="shared" ca="1" si="14"/>
        <v>0</v>
      </c>
      <c r="I88" s="838" t="str">
        <f t="shared" ca="1" si="15"/>
        <v/>
      </c>
      <c r="J88" s="845" t="str">
        <f t="shared" ca="1" si="16"/>
        <v xml:space="preserve"> </v>
      </c>
      <c r="K88" s="123"/>
      <c r="L88" s="874" t="s">
        <v>395</v>
      </c>
      <c r="M88" s="764"/>
      <c r="N88" s="764"/>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row>
    <row r="89" spans="1:254" outlineLevel="1" x14ac:dyDescent="0.3">
      <c r="A89" s="502"/>
      <c r="B89" s="757">
        <v>605</v>
      </c>
      <c r="C89" s="766" t="s">
        <v>69</v>
      </c>
      <c r="D89" s="190"/>
      <c r="E89" s="190"/>
      <c r="F89" s="203"/>
      <c r="G89" s="198" t="s">
        <v>12</v>
      </c>
      <c r="H89" s="837">
        <f t="shared" ca="1" si="14"/>
        <v>0</v>
      </c>
      <c r="I89" s="838" t="str">
        <f t="shared" ca="1" si="15"/>
        <v/>
      </c>
      <c r="J89" s="845" t="str">
        <f t="shared" ca="1" si="16"/>
        <v xml:space="preserve"> </v>
      </c>
      <c r="K89" s="123"/>
      <c r="L89" s="874" t="s">
        <v>395</v>
      </c>
      <c r="M89" s="764"/>
      <c r="N89" s="764"/>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c r="GA89" s="123"/>
      <c r="GB89" s="123"/>
      <c r="GC89" s="123"/>
      <c r="GD89" s="123"/>
      <c r="GE89" s="123"/>
      <c r="GF89" s="123"/>
      <c r="GG89" s="123"/>
      <c r="GH89" s="123"/>
      <c r="GI89" s="123"/>
    </row>
    <row r="90" spans="1:254" outlineLevel="1" x14ac:dyDescent="0.3">
      <c r="A90" s="502"/>
      <c r="B90" s="757">
        <v>606</v>
      </c>
      <c r="C90" s="766" t="s">
        <v>70</v>
      </c>
      <c r="D90" s="190"/>
      <c r="E90" s="190"/>
      <c r="F90" s="203"/>
      <c r="G90" s="198" t="s">
        <v>12</v>
      </c>
      <c r="H90" s="837">
        <f t="shared" ca="1" si="14"/>
        <v>0</v>
      </c>
      <c r="I90" s="838" t="str">
        <f t="shared" ca="1" si="15"/>
        <v/>
      </c>
      <c r="J90" s="845" t="str">
        <f t="shared" ca="1" si="16"/>
        <v xml:space="preserve"> </v>
      </c>
      <c r="K90" s="202"/>
      <c r="L90" s="874" t="s">
        <v>395</v>
      </c>
      <c r="M90" s="202"/>
      <c r="N90" s="202"/>
      <c r="O90" s="123"/>
      <c r="P90" s="123"/>
      <c r="Q90" s="123"/>
      <c r="R90" s="123"/>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202"/>
      <c r="EE90" s="202"/>
      <c r="EF90" s="202"/>
      <c r="EG90" s="202"/>
      <c r="EH90" s="202"/>
      <c r="EI90" s="202"/>
      <c r="EJ90" s="202"/>
      <c r="EK90" s="202"/>
      <c r="EL90" s="202"/>
      <c r="EM90" s="202"/>
      <c r="EN90" s="202"/>
      <c r="EO90" s="202"/>
      <c r="EP90" s="202"/>
      <c r="EQ90" s="202"/>
      <c r="ER90" s="202"/>
      <c r="ES90" s="202"/>
      <c r="ET90" s="202"/>
      <c r="EU90" s="202"/>
      <c r="EV90" s="202"/>
      <c r="EW90" s="202"/>
      <c r="EX90" s="202"/>
      <c r="EY90" s="202"/>
      <c r="EZ90" s="202"/>
      <c r="FA90" s="202"/>
      <c r="FB90" s="202"/>
      <c r="FC90" s="202"/>
      <c r="FD90" s="202"/>
      <c r="FE90" s="202"/>
      <c r="FF90" s="202"/>
      <c r="FG90" s="202"/>
      <c r="FH90" s="202"/>
      <c r="FI90" s="202"/>
      <c r="FJ90" s="202"/>
      <c r="FK90" s="202"/>
      <c r="FL90" s="202"/>
      <c r="FM90" s="202"/>
      <c r="FN90" s="202"/>
      <c r="FO90" s="202"/>
      <c r="FP90" s="202"/>
      <c r="FQ90" s="202"/>
      <c r="FR90" s="202"/>
      <c r="FS90" s="202"/>
      <c r="FT90" s="202"/>
      <c r="FU90" s="202"/>
      <c r="FV90" s="202"/>
      <c r="FW90" s="202"/>
      <c r="FX90" s="202"/>
      <c r="FY90" s="202"/>
      <c r="FZ90" s="202"/>
      <c r="GA90" s="202"/>
      <c r="GB90" s="202"/>
      <c r="GC90" s="202"/>
      <c r="GD90" s="202"/>
      <c r="GE90" s="202"/>
      <c r="GF90" s="202"/>
      <c r="GG90" s="202"/>
      <c r="GH90" s="202"/>
      <c r="GI90" s="202"/>
      <c r="GJ90" s="136"/>
      <c r="GK90" s="136"/>
      <c r="GL90" s="136"/>
      <c r="GM90" s="136"/>
      <c r="GN90" s="136"/>
      <c r="GO90" s="136"/>
      <c r="GP90" s="136"/>
      <c r="GQ90" s="136"/>
      <c r="GR90" s="136"/>
      <c r="GS90" s="136"/>
      <c r="GT90" s="136"/>
      <c r="GU90" s="136"/>
      <c r="GV90" s="136"/>
      <c r="GW90" s="136"/>
      <c r="GX90" s="136"/>
      <c r="GY90" s="136"/>
      <c r="GZ90" s="136"/>
      <c r="HA90" s="136"/>
      <c r="HB90" s="136"/>
      <c r="HC90" s="136"/>
      <c r="HD90" s="136"/>
      <c r="HE90" s="136"/>
      <c r="HF90" s="136"/>
      <c r="HG90" s="136"/>
      <c r="HH90" s="136"/>
      <c r="HI90" s="136"/>
      <c r="HJ90" s="136"/>
      <c r="HK90" s="136"/>
      <c r="HL90" s="136"/>
      <c r="HM90" s="136"/>
      <c r="HN90" s="136"/>
      <c r="HO90" s="136"/>
      <c r="HP90" s="136"/>
      <c r="HQ90" s="136"/>
      <c r="HR90" s="136"/>
      <c r="HS90" s="136"/>
      <c r="HT90" s="136"/>
      <c r="HU90" s="136"/>
      <c r="HV90" s="136"/>
      <c r="HW90" s="136"/>
      <c r="HX90" s="136"/>
      <c r="HY90" s="136"/>
      <c r="HZ90" s="136"/>
      <c r="IA90" s="136"/>
      <c r="IB90" s="136"/>
      <c r="IC90" s="136"/>
      <c r="ID90" s="136"/>
      <c r="IE90" s="136"/>
      <c r="IF90" s="136"/>
      <c r="IG90" s="136"/>
      <c r="IH90" s="136"/>
      <c r="II90" s="136"/>
      <c r="IJ90" s="136"/>
      <c r="IK90" s="136"/>
      <c r="IL90" s="136"/>
      <c r="IM90" s="136"/>
      <c r="IN90" s="136"/>
      <c r="IO90" s="136"/>
      <c r="IP90" s="136"/>
      <c r="IQ90" s="136"/>
      <c r="IR90" s="136"/>
      <c r="IS90" s="136"/>
      <c r="IT90" s="136"/>
    </row>
    <row r="91" spans="1:254" outlineLevel="1" x14ac:dyDescent="0.3">
      <c r="A91" s="502"/>
      <c r="B91" s="757">
        <v>607</v>
      </c>
      <c r="C91" s="766" t="s">
        <v>71</v>
      </c>
      <c r="D91" s="190"/>
      <c r="E91" s="190"/>
      <c r="F91" s="203"/>
      <c r="G91" s="198" t="s">
        <v>12</v>
      </c>
      <c r="H91" s="837">
        <f t="shared" ca="1" si="14"/>
        <v>0</v>
      </c>
      <c r="I91" s="838" t="str">
        <f t="shared" ca="1" si="15"/>
        <v/>
      </c>
      <c r="J91" s="845" t="str">
        <f t="shared" ca="1" si="16"/>
        <v xml:space="preserve"> </v>
      </c>
      <c r="K91" s="202"/>
      <c r="L91" s="874" t="s">
        <v>395</v>
      </c>
      <c r="M91" s="202"/>
      <c r="N91" s="202"/>
      <c r="O91" s="123"/>
      <c r="P91" s="123"/>
      <c r="Q91" s="123"/>
      <c r="R91" s="123"/>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202"/>
      <c r="DP91" s="202"/>
      <c r="DQ91" s="202"/>
      <c r="DR91" s="202"/>
      <c r="DS91" s="202"/>
      <c r="DT91" s="202"/>
      <c r="DU91" s="202"/>
      <c r="DV91" s="202"/>
      <c r="DW91" s="202"/>
      <c r="DX91" s="202"/>
      <c r="DY91" s="202"/>
      <c r="DZ91" s="202"/>
      <c r="EA91" s="202"/>
      <c r="EB91" s="202"/>
      <c r="EC91" s="202"/>
      <c r="ED91" s="202"/>
      <c r="EE91" s="202"/>
      <c r="EF91" s="202"/>
      <c r="EG91" s="202"/>
      <c r="EH91" s="202"/>
      <c r="EI91" s="202"/>
      <c r="EJ91" s="202"/>
      <c r="EK91" s="202"/>
      <c r="EL91" s="202"/>
      <c r="EM91" s="202"/>
      <c r="EN91" s="202"/>
      <c r="EO91" s="202"/>
      <c r="EP91" s="202"/>
      <c r="EQ91" s="202"/>
      <c r="ER91" s="202"/>
      <c r="ES91" s="202"/>
      <c r="ET91" s="202"/>
      <c r="EU91" s="202"/>
      <c r="EV91" s="202"/>
      <c r="EW91" s="202"/>
      <c r="EX91" s="202"/>
      <c r="EY91" s="202"/>
      <c r="EZ91" s="202"/>
      <c r="FA91" s="202"/>
      <c r="FB91" s="202"/>
      <c r="FC91" s="202"/>
      <c r="FD91" s="202"/>
      <c r="FE91" s="202"/>
      <c r="FF91" s="202"/>
      <c r="FG91" s="202"/>
      <c r="FH91" s="202"/>
      <c r="FI91" s="202"/>
      <c r="FJ91" s="202"/>
      <c r="FK91" s="202"/>
      <c r="FL91" s="202"/>
      <c r="FM91" s="202"/>
      <c r="FN91" s="202"/>
      <c r="FO91" s="202"/>
      <c r="FP91" s="202"/>
      <c r="FQ91" s="202"/>
      <c r="FR91" s="202"/>
      <c r="FS91" s="202"/>
      <c r="FT91" s="202"/>
      <c r="FU91" s="202"/>
      <c r="FV91" s="202"/>
      <c r="FW91" s="202"/>
      <c r="FX91" s="202"/>
      <c r="FY91" s="202"/>
      <c r="FZ91" s="202"/>
      <c r="GA91" s="202"/>
      <c r="GB91" s="202"/>
      <c r="GC91" s="202"/>
      <c r="GD91" s="202"/>
      <c r="GE91" s="202"/>
      <c r="GF91" s="202"/>
      <c r="GG91" s="202"/>
      <c r="GH91" s="202"/>
      <c r="GI91" s="202"/>
      <c r="GJ91" s="136"/>
      <c r="GK91" s="136"/>
      <c r="GL91" s="136"/>
      <c r="GM91" s="136"/>
      <c r="GN91" s="136"/>
      <c r="GO91" s="136"/>
      <c r="GP91" s="136"/>
      <c r="GQ91" s="136"/>
      <c r="GR91" s="136"/>
      <c r="GS91" s="136"/>
      <c r="GT91" s="136"/>
      <c r="GU91" s="136"/>
      <c r="GV91" s="136"/>
      <c r="GW91" s="136"/>
      <c r="GX91" s="136"/>
      <c r="GY91" s="136"/>
      <c r="GZ91" s="136"/>
      <c r="HA91" s="136"/>
      <c r="HB91" s="136"/>
      <c r="HC91" s="136"/>
      <c r="HD91" s="136"/>
      <c r="HE91" s="136"/>
      <c r="HF91" s="136"/>
      <c r="HG91" s="136"/>
      <c r="HH91" s="136"/>
      <c r="HI91" s="136"/>
      <c r="HJ91" s="136"/>
      <c r="HK91" s="136"/>
      <c r="HL91" s="136"/>
      <c r="HM91" s="136"/>
      <c r="HN91" s="136"/>
      <c r="HO91" s="136"/>
      <c r="HP91" s="136"/>
      <c r="HQ91" s="136"/>
      <c r="HR91" s="136"/>
      <c r="HS91" s="136"/>
      <c r="HT91" s="136"/>
      <c r="HU91" s="136"/>
      <c r="HV91" s="136"/>
      <c r="HW91" s="136"/>
      <c r="HX91" s="136"/>
      <c r="HY91" s="136"/>
      <c r="HZ91" s="136"/>
      <c r="IA91" s="136"/>
      <c r="IB91" s="136"/>
      <c r="IC91" s="136"/>
      <c r="ID91" s="136"/>
      <c r="IE91" s="136"/>
      <c r="IF91" s="136"/>
      <c r="IG91" s="136"/>
      <c r="IH91" s="136"/>
      <c r="II91" s="136"/>
      <c r="IJ91" s="136"/>
      <c r="IK91" s="136"/>
      <c r="IL91" s="136"/>
      <c r="IM91" s="136"/>
      <c r="IN91" s="136"/>
      <c r="IO91" s="136"/>
      <c r="IP91" s="136"/>
      <c r="IQ91" s="136"/>
      <c r="IR91" s="136"/>
      <c r="IS91" s="136"/>
      <c r="IT91" s="136"/>
    </row>
    <row r="92" spans="1:254" outlineLevel="1" x14ac:dyDescent="0.3">
      <c r="A92" s="502"/>
      <c r="B92" s="757">
        <v>608</v>
      </c>
      <c r="C92" s="766" t="s">
        <v>72</v>
      </c>
      <c r="D92" s="190"/>
      <c r="E92" s="190"/>
      <c r="F92" s="203"/>
      <c r="G92" s="198" t="s">
        <v>12</v>
      </c>
      <c r="H92" s="837">
        <f t="shared" ca="1" si="14"/>
        <v>0</v>
      </c>
      <c r="I92" s="838" t="str">
        <f t="shared" ca="1" si="15"/>
        <v/>
      </c>
      <c r="J92" s="845" t="str">
        <f t="shared" ca="1" si="16"/>
        <v xml:space="preserve"> </v>
      </c>
      <c r="K92" s="123"/>
      <c r="L92" s="874" t="s">
        <v>395</v>
      </c>
      <c r="M92" s="764"/>
      <c r="N92" s="764"/>
      <c r="O92" s="234"/>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row>
    <row r="93" spans="1:254" outlineLevel="1" x14ac:dyDescent="0.3">
      <c r="A93" s="502"/>
      <c r="B93" s="757">
        <v>609</v>
      </c>
      <c r="C93" s="766" t="s">
        <v>73</v>
      </c>
      <c r="D93" s="190"/>
      <c r="E93" s="190"/>
      <c r="F93" s="203"/>
      <c r="G93" s="198" t="s">
        <v>12</v>
      </c>
      <c r="H93" s="837">
        <f t="shared" ca="1" si="14"/>
        <v>0</v>
      </c>
      <c r="I93" s="838" t="str">
        <f t="shared" ca="1" si="15"/>
        <v/>
      </c>
      <c r="J93" s="845" t="str">
        <f t="shared" ca="1" si="16"/>
        <v xml:space="preserve"> </v>
      </c>
      <c r="K93" s="123"/>
      <c r="L93" s="874" t="s">
        <v>395</v>
      </c>
      <c r="M93" s="764"/>
      <c r="N93" s="764"/>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row>
    <row r="94" spans="1:254" x14ac:dyDescent="0.3">
      <c r="A94" s="744"/>
      <c r="B94" s="763"/>
      <c r="C94" s="767" t="s">
        <v>74</v>
      </c>
      <c r="D94" s="737"/>
      <c r="E94" s="737"/>
      <c r="F94" s="746">
        <f>SUM(F85:F93)</f>
        <v>0</v>
      </c>
      <c r="G94" s="742"/>
      <c r="H94" s="216">
        <f ca="1">SUM(H85:H93)</f>
        <v>0</v>
      </c>
      <c r="I94" s="840">
        <f ca="1">SUM(I85:I93)</f>
        <v>0</v>
      </c>
      <c r="J94" s="852">
        <f ca="1">SUM(J85:J93)</f>
        <v>0</v>
      </c>
      <c r="K94" s="123"/>
      <c r="L94" s="874" t="s">
        <v>402</v>
      </c>
      <c r="M94" s="764"/>
      <c r="N94" s="764"/>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row>
    <row r="95" spans="1:254" ht="7.5" customHeight="1" outlineLevel="1" x14ac:dyDescent="0.3">
      <c r="A95" s="502"/>
      <c r="B95" s="757"/>
      <c r="C95" s="232"/>
      <c r="D95" s="190"/>
      <c r="E95" s="190"/>
      <c r="F95" s="209"/>
      <c r="G95" s="206"/>
      <c r="H95" s="233"/>
      <c r="I95" s="849"/>
      <c r="J95" s="850"/>
      <c r="K95" s="123"/>
      <c r="L95" s="873"/>
      <c r="M95" s="764"/>
      <c r="N95" s="764"/>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row>
    <row r="96" spans="1:254" outlineLevel="1" x14ac:dyDescent="0.3">
      <c r="A96" s="501">
        <v>700</v>
      </c>
      <c r="B96" s="186" t="s">
        <v>75</v>
      </c>
      <c r="C96" s="232"/>
      <c r="D96" s="190"/>
      <c r="E96" s="190"/>
      <c r="F96" s="209"/>
      <c r="G96" s="206"/>
      <c r="H96" s="233"/>
      <c r="I96" s="849"/>
      <c r="J96" s="850"/>
      <c r="K96" s="123"/>
      <c r="L96" s="873"/>
      <c r="M96" s="764"/>
      <c r="N96" s="764"/>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row>
    <row r="97" spans="1:191" outlineLevel="1" x14ac:dyDescent="0.3">
      <c r="A97" s="502"/>
      <c r="B97" s="757">
        <v>701</v>
      </c>
      <c r="C97" s="766" t="s">
        <v>76</v>
      </c>
      <c r="D97" s="190"/>
      <c r="E97" s="190"/>
      <c r="F97" s="203"/>
      <c r="G97" s="198" t="s">
        <v>12</v>
      </c>
      <c r="H97" s="837">
        <f t="shared" ref="H97:H104" ca="1" si="17">F97*OFFSET($P$9,,MATCH(G97,tax,0))</f>
        <v>0</v>
      </c>
      <c r="I97" s="838" t="str">
        <f t="shared" ref="I97:I104" ca="1" si="18">+IF(H97&gt;0,(+H97/I$11),"")</f>
        <v/>
      </c>
      <c r="J97" s="845" t="str">
        <f t="shared" ref="J97:J104" ca="1" si="19">+IF(H97&gt;0,(H97/H$117)," ")</f>
        <v xml:space="preserve"> </v>
      </c>
      <c r="K97" s="123"/>
      <c r="L97" s="874" t="s">
        <v>442</v>
      </c>
      <c r="M97" s="764"/>
      <c r="N97" s="764"/>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23"/>
      <c r="FN97" s="123"/>
      <c r="FO97" s="123"/>
      <c r="FP97" s="123"/>
      <c r="FQ97" s="123"/>
      <c r="FR97" s="123"/>
      <c r="FS97" s="123"/>
      <c r="FT97" s="123"/>
      <c r="FU97" s="123"/>
      <c r="FV97" s="123"/>
      <c r="FW97" s="123"/>
      <c r="FX97" s="123"/>
      <c r="FY97" s="123"/>
      <c r="FZ97" s="123"/>
      <c r="GA97" s="123"/>
      <c r="GB97" s="123"/>
      <c r="GC97" s="123"/>
      <c r="GD97" s="123"/>
      <c r="GE97" s="123"/>
      <c r="GF97" s="123"/>
      <c r="GG97" s="123"/>
      <c r="GH97" s="123"/>
      <c r="GI97" s="123"/>
    </row>
    <row r="98" spans="1:191" outlineLevel="1" x14ac:dyDescent="0.3">
      <c r="A98" s="502"/>
      <c r="B98" s="757">
        <v>702</v>
      </c>
      <c r="C98" s="766" t="s">
        <v>77</v>
      </c>
      <c r="D98" s="190"/>
      <c r="E98" s="190"/>
      <c r="F98" s="203"/>
      <c r="G98" s="198" t="s">
        <v>12</v>
      </c>
      <c r="H98" s="837">
        <f t="shared" ca="1" si="17"/>
        <v>0</v>
      </c>
      <c r="I98" s="838" t="str">
        <f t="shared" ca="1" si="18"/>
        <v/>
      </c>
      <c r="J98" s="845" t="str">
        <f t="shared" ca="1" si="19"/>
        <v xml:space="preserve"> </v>
      </c>
      <c r="K98" s="123"/>
      <c r="L98" s="874" t="s">
        <v>395</v>
      </c>
      <c r="M98" s="764"/>
      <c r="N98" s="764"/>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3"/>
      <c r="EU98" s="123"/>
      <c r="EV98" s="123"/>
      <c r="EW98" s="123"/>
      <c r="EX98" s="123"/>
      <c r="EY98" s="123"/>
      <c r="EZ98" s="123"/>
      <c r="FA98" s="123"/>
      <c r="FB98" s="123"/>
      <c r="FC98" s="123"/>
      <c r="FD98" s="123"/>
      <c r="FE98" s="123"/>
      <c r="FF98" s="123"/>
      <c r="FG98" s="123"/>
      <c r="FH98" s="123"/>
      <c r="FI98" s="123"/>
      <c r="FJ98" s="123"/>
      <c r="FK98" s="123"/>
      <c r="FL98" s="123"/>
      <c r="FM98" s="123"/>
      <c r="FN98" s="123"/>
      <c r="FO98" s="123"/>
      <c r="FP98" s="123"/>
      <c r="FQ98" s="123"/>
      <c r="FR98" s="123"/>
      <c r="FS98" s="123"/>
      <c r="FT98" s="123"/>
      <c r="FU98" s="123"/>
      <c r="FV98" s="123"/>
      <c r="FW98" s="123"/>
      <c r="FX98" s="123"/>
      <c r="FY98" s="123"/>
      <c r="FZ98" s="123"/>
      <c r="GA98" s="123"/>
      <c r="GB98" s="123"/>
      <c r="GC98" s="123"/>
      <c r="GD98" s="123"/>
      <c r="GE98" s="123"/>
      <c r="GF98" s="123"/>
      <c r="GG98" s="123"/>
      <c r="GH98" s="123"/>
      <c r="GI98" s="123"/>
    </row>
    <row r="99" spans="1:191" outlineLevel="1" x14ac:dyDescent="0.3">
      <c r="A99" s="502"/>
      <c r="B99" s="757">
        <v>703</v>
      </c>
      <c r="C99" s="766" t="s">
        <v>78</v>
      </c>
      <c r="D99" s="190"/>
      <c r="E99" s="190"/>
      <c r="F99" s="203"/>
      <c r="G99" s="198" t="s">
        <v>161</v>
      </c>
      <c r="H99" s="837">
        <f t="shared" ca="1" si="17"/>
        <v>0</v>
      </c>
      <c r="I99" s="838" t="str">
        <f t="shared" ca="1" si="18"/>
        <v/>
      </c>
      <c r="J99" s="845" t="str">
        <f t="shared" ca="1" si="19"/>
        <v xml:space="preserve"> </v>
      </c>
      <c r="K99" s="123"/>
      <c r="L99" s="875" t="s">
        <v>403</v>
      </c>
      <c r="M99" s="764"/>
      <c r="N99" s="764"/>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3"/>
      <c r="EU99" s="123"/>
      <c r="EV99" s="123"/>
      <c r="EW99" s="123"/>
      <c r="EX99" s="123"/>
      <c r="EY99" s="123"/>
      <c r="EZ99" s="123"/>
      <c r="FA99" s="123"/>
      <c r="FB99" s="123"/>
      <c r="FC99" s="123"/>
      <c r="FD99" s="123"/>
      <c r="FE99" s="123"/>
      <c r="FF99" s="123"/>
      <c r="FG99" s="123"/>
      <c r="FH99" s="123"/>
      <c r="FI99" s="123"/>
      <c r="FJ99" s="123"/>
      <c r="FK99" s="123"/>
      <c r="FL99" s="123"/>
      <c r="FM99" s="123"/>
      <c r="FN99" s="123"/>
      <c r="FO99" s="123"/>
      <c r="FP99" s="123"/>
      <c r="FQ99" s="123"/>
      <c r="FR99" s="123"/>
      <c r="FS99" s="123"/>
      <c r="FT99" s="123"/>
      <c r="FU99" s="123"/>
      <c r="FV99" s="123"/>
      <c r="FW99" s="123"/>
      <c r="FX99" s="123"/>
      <c r="FY99" s="123"/>
      <c r="FZ99" s="123"/>
      <c r="GA99" s="123"/>
      <c r="GB99" s="123"/>
      <c r="GC99" s="123"/>
      <c r="GD99" s="123"/>
      <c r="GE99" s="123"/>
      <c r="GF99" s="123"/>
      <c r="GG99" s="123"/>
      <c r="GH99" s="123"/>
      <c r="GI99" s="123"/>
    </row>
    <row r="100" spans="1:191" outlineLevel="1" x14ac:dyDescent="0.3">
      <c r="A100" s="502"/>
      <c r="B100" s="757">
        <v>704</v>
      </c>
      <c r="C100" s="766" t="s">
        <v>79</v>
      </c>
      <c r="D100" s="190"/>
      <c r="E100" s="190"/>
      <c r="F100" s="203"/>
      <c r="G100" s="198" t="s">
        <v>161</v>
      </c>
      <c r="H100" s="837">
        <f t="shared" ca="1" si="17"/>
        <v>0</v>
      </c>
      <c r="I100" s="838" t="str">
        <f t="shared" ca="1" si="18"/>
        <v/>
      </c>
      <c r="J100" s="845" t="str">
        <f t="shared" ca="1" si="19"/>
        <v xml:space="preserve"> </v>
      </c>
      <c r="K100" s="123"/>
      <c r="L100" s="874" t="s">
        <v>404</v>
      </c>
      <c r="M100" s="764"/>
      <c r="N100" s="764"/>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3"/>
      <c r="EU100" s="123"/>
      <c r="EV100" s="123"/>
      <c r="EW100" s="123"/>
      <c r="EX100" s="123"/>
      <c r="EY100" s="123"/>
      <c r="EZ100" s="123"/>
      <c r="FA100" s="123"/>
      <c r="FB100" s="123"/>
      <c r="FC100" s="123"/>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row>
    <row r="101" spans="1:191" outlineLevel="1" x14ac:dyDescent="0.3">
      <c r="A101" s="502"/>
      <c r="B101" s="757">
        <v>705</v>
      </c>
      <c r="C101" s="766" t="s">
        <v>80</v>
      </c>
      <c r="D101" s="190"/>
      <c r="E101" s="190"/>
      <c r="F101" s="203"/>
      <c r="G101" s="198" t="s">
        <v>161</v>
      </c>
      <c r="H101" s="837">
        <f t="shared" ca="1" si="17"/>
        <v>0</v>
      </c>
      <c r="I101" s="838" t="str">
        <f t="shared" ca="1" si="18"/>
        <v/>
      </c>
      <c r="J101" s="845" t="str">
        <f t="shared" ca="1" si="19"/>
        <v xml:space="preserve"> </v>
      </c>
      <c r="K101" s="123"/>
      <c r="L101" s="874" t="s">
        <v>405</v>
      </c>
      <c r="M101" s="764"/>
      <c r="N101" s="764"/>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c r="FC101" s="123"/>
      <c r="FD101" s="123"/>
      <c r="FE101" s="123"/>
      <c r="FF101" s="123"/>
      <c r="FG101" s="123"/>
      <c r="FH101" s="123"/>
      <c r="FI101" s="123"/>
      <c r="FJ101" s="123"/>
      <c r="FK101" s="123"/>
      <c r="FL101" s="123"/>
      <c r="FM101" s="123"/>
      <c r="FN101" s="123"/>
      <c r="FO101" s="123"/>
      <c r="FP101" s="123"/>
      <c r="FQ101" s="123"/>
      <c r="FR101" s="123"/>
      <c r="FS101" s="123"/>
      <c r="FT101" s="123"/>
      <c r="FU101" s="123"/>
      <c r="FV101" s="123"/>
      <c r="FW101" s="123"/>
      <c r="FX101" s="123"/>
      <c r="FY101" s="123"/>
      <c r="FZ101" s="123"/>
      <c r="GA101" s="123"/>
      <c r="GB101" s="123"/>
      <c r="GC101" s="123"/>
      <c r="GD101" s="123"/>
      <c r="GE101" s="123"/>
      <c r="GF101" s="123"/>
      <c r="GG101" s="123"/>
      <c r="GH101" s="123"/>
      <c r="GI101" s="123"/>
    </row>
    <row r="102" spans="1:191" outlineLevel="1" x14ac:dyDescent="0.3">
      <c r="A102" s="502"/>
      <c r="B102" s="757">
        <v>706</v>
      </c>
      <c r="C102" s="766" t="s">
        <v>81</v>
      </c>
      <c r="D102" s="190"/>
      <c r="E102" s="190"/>
      <c r="F102" s="203"/>
      <c r="G102" s="198" t="s">
        <v>12</v>
      </c>
      <c r="H102" s="837">
        <f t="shared" ca="1" si="17"/>
        <v>0</v>
      </c>
      <c r="I102" s="838" t="str">
        <f t="shared" ca="1" si="18"/>
        <v/>
      </c>
      <c r="J102" s="845" t="str">
        <f t="shared" ca="1" si="19"/>
        <v xml:space="preserve"> </v>
      </c>
      <c r="K102" s="123"/>
      <c r="L102" s="874" t="s">
        <v>437</v>
      </c>
      <c r="M102" s="764"/>
      <c r="N102" s="764"/>
      <c r="O102" s="123"/>
      <c r="P102" s="123"/>
      <c r="Q102" s="123"/>
      <c r="R102" s="123"/>
      <c r="S102" s="123"/>
      <c r="T102" s="123"/>
      <c r="U102" s="123"/>
      <c r="V102" s="123" t="s">
        <v>13</v>
      </c>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3"/>
      <c r="EU102" s="123"/>
      <c r="EV102" s="123"/>
      <c r="EW102" s="123"/>
      <c r="EX102" s="123"/>
      <c r="EY102" s="123"/>
      <c r="EZ102" s="123"/>
      <c r="FA102" s="123"/>
      <c r="FB102" s="123"/>
      <c r="FC102" s="123"/>
      <c r="FD102" s="123"/>
      <c r="FE102" s="123"/>
      <c r="FF102" s="123"/>
      <c r="FG102" s="123"/>
      <c r="FH102" s="123"/>
      <c r="FI102" s="123"/>
      <c r="FJ102" s="123"/>
      <c r="FK102" s="123"/>
      <c r="FL102" s="123"/>
      <c r="FM102" s="123"/>
      <c r="FN102" s="123"/>
      <c r="FO102" s="123"/>
      <c r="FP102" s="123"/>
      <c r="FQ102" s="123"/>
      <c r="FR102" s="123"/>
      <c r="FS102" s="123"/>
      <c r="FT102" s="123"/>
      <c r="FU102" s="123"/>
      <c r="FV102" s="123"/>
      <c r="FW102" s="123"/>
      <c r="FX102" s="123"/>
      <c r="FY102" s="123"/>
      <c r="FZ102" s="123"/>
      <c r="GA102" s="123"/>
      <c r="GB102" s="123"/>
      <c r="GC102" s="123"/>
      <c r="GD102" s="123"/>
      <c r="GE102" s="123"/>
      <c r="GF102" s="123"/>
      <c r="GG102" s="123"/>
      <c r="GH102" s="123"/>
      <c r="GI102" s="123"/>
    </row>
    <row r="103" spans="1:191" ht="17.25" customHeight="1" outlineLevel="1" x14ac:dyDescent="0.3">
      <c r="A103" s="502"/>
      <c r="B103" s="757">
        <v>707</v>
      </c>
      <c r="C103" s="766" t="s">
        <v>82</v>
      </c>
      <c r="D103" s="190"/>
      <c r="E103" s="190"/>
      <c r="F103" s="197">
        <f>IF(F72=0,0,MAX(500,F72*0.5%))</f>
        <v>0</v>
      </c>
      <c r="G103" s="198" t="s">
        <v>12</v>
      </c>
      <c r="H103" s="837">
        <f t="shared" ca="1" si="17"/>
        <v>0</v>
      </c>
      <c r="I103" s="838" t="str">
        <f t="shared" ca="1" si="18"/>
        <v/>
      </c>
      <c r="J103" s="845" t="str">
        <f t="shared" ca="1" si="19"/>
        <v xml:space="preserve"> </v>
      </c>
      <c r="K103" s="123"/>
      <c r="L103" s="874" t="s">
        <v>438</v>
      </c>
      <c r="M103" s="764"/>
      <c r="N103" s="764"/>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c r="FC103" s="123"/>
      <c r="FD103" s="123"/>
      <c r="FE103" s="123"/>
      <c r="FF103" s="123"/>
      <c r="FG103" s="123"/>
      <c r="FH103" s="123"/>
      <c r="FI103" s="123"/>
      <c r="FJ103" s="123"/>
      <c r="FK103" s="123"/>
      <c r="FL103" s="123"/>
      <c r="FM103" s="123"/>
      <c r="FN103" s="123"/>
      <c r="FO103" s="123"/>
      <c r="FP103" s="123"/>
      <c r="FQ103" s="123"/>
      <c r="FR103" s="123"/>
      <c r="FS103" s="123"/>
      <c r="FT103" s="123"/>
      <c r="FU103" s="123"/>
      <c r="FV103" s="123"/>
      <c r="FW103" s="123"/>
      <c r="FX103" s="123"/>
      <c r="FY103" s="123"/>
      <c r="FZ103" s="123"/>
      <c r="GA103" s="123"/>
      <c r="GB103" s="123"/>
      <c r="GC103" s="123"/>
      <c r="GD103" s="123"/>
      <c r="GE103" s="123"/>
      <c r="GF103" s="123"/>
      <c r="GG103" s="123"/>
      <c r="GH103" s="123"/>
      <c r="GI103" s="123"/>
    </row>
    <row r="104" spans="1:191" outlineLevel="1" x14ac:dyDescent="0.3">
      <c r="A104" s="502"/>
      <c r="B104" s="757">
        <v>708</v>
      </c>
      <c r="C104" s="766" t="s">
        <v>83</v>
      </c>
      <c r="D104" s="190"/>
      <c r="E104" s="190"/>
      <c r="F104" s="203"/>
      <c r="G104" s="198" t="s">
        <v>12</v>
      </c>
      <c r="H104" s="837">
        <f t="shared" ca="1" si="17"/>
        <v>0</v>
      </c>
      <c r="I104" s="838" t="str">
        <f t="shared" ca="1" si="18"/>
        <v/>
      </c>
      <c r="J104" s="845" t="str">
        <f t="shared" ca="1" si="19"/>
        <v xml:space="preserve"> </v>
      </c>
      <c r="K104" s="123"/>
      <c r="L104" s="874" t="s">
        <v>395</v>
      </c>
      <c r="M104" s="764"/>
      <c r="N104" s="764"/>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3"/>
      <c r="EU104" s="123"/>
      <c r="EV104" s="123"/>
      <c r="EW104" s="123"/>
      <c r="EX104" s="123"/>
      <c r="EY104" s="123"/>
      <c r="EZ104" s="123"/>
      <c r="FA104" s="123"/>
      <c r="FB104" s="123"/>
      <c r="FC104" s="123"/>
      <c r="FD104" s="123"/>
      <c r="FE104" s="123"/>
      <c r="FF104" s="123"/>
      <c r="FG104" s="123"/>
      <c r="FH104" s="123"/>
      <c r="FI104" s="123"/>
      <c r="FJ104" s="123"/>
      <c r="FK104" s="123"/>
      <c r="FL104" s="123"/>
      <c r="FM104" s="123"/>
      <c r="FN104" s="123"/>
      <c r="FO104" s="123"/>
      <c r="FP104" s="123"/>
      <c r="FQ104" s="123"/>
      <c r="FR104" s="123"/>
      <c r="FS104" s="123"/>
      <c r="FT104" s="123"/>
      <c r="FU104" s="123"/>
      <c r="FV104" s="123"/>
      <c r="FW104" s="123"/>
      <c r="FX104" s="123"/>
      <c r="FY104" s="123"/>
      <c r="FZ104" s="123"/>
      <c r="GA104" s="123"/>
      <c r="GB104" s="123"/>
      <c r="GC104" s="123"/>
      <c r="GD104" s="123"/>
      <c r="GE104" s="123"/>
      <c r="GF104" s="123"/>
      <c r="GG104" s="123"/>
      <c r="GH104" s="123"/>
      <c r="GI104" s="123"/>
    </row>
    <row r="105" spans="1:191" x14ac:dyDescent="0.3">
      <c r="A105" s="744"/>
      <c r="B105" s="769"/>
      <c r="C105" s="767" t="s">
        <v>84</v>
      </c>
      <c r="D105" s="737"/>
      <c r="E105" s="737"/>
      <c r="F105" s="746">
        <f>SUM(F97:F104)</f>
        <v>0</v>
      </c>
      <c r="G105" s="742"/>
      <c r="H105" s="216">
        <f ca="1">SUM(H97:H104)</f>
        <v>0</v>
      </c>
      <c r="I105" s="840">
        <f ca="1">SUM(I97:I104)</f>
        <v>0</v>
      </c>
      <c r="J105" s="852">
        <f ca="1">SUM(J97:J104)</f>
        <v>0</v>
      </c>
      <c r="K105" s="123"/>
      <c r="L105" s="874" t="s">
        <v>406</v>
      </c>
      <c r="M105" s="764"/>
      <c r="N105" s="764"/>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3"/>
      <c r="EU105" s="123"/>
      <c r="EV105" s="123"/>
      <c r="EW105" s="123"/>
      <c r="EX105" s="123"/>
      <c r="EY105" s="123"/>
      <c r="EZ105" s="123"/>
      <c r="FA105" s="123"/>
      <c r="FB105" s="123"/>
      <c r="FC105" s="123"/>
      <c r="FD105" s="123"/>
      <c r="FE105" s="123"/>
      <c r="FF105" s="123"/>
      <c r="FG105" s="123"/>
      <c r="FH105" s="123"/>
      <c r="FI105" s="123"/>
      <c r="FJ105" s="123"/>
      <c r="FK105" s="123"/>
      <c r="FL105" s="123"/>
      <c r="FM105" s="123"/>
      <c r="FN105" s="123"/>
      <c r="FO105" s="123"/>
      <c r="FP105" s="123"/>
      <c r="FQ105" s="123"/>
      <c r="FR105" s="123"/>
      <c r="FS105" s="123"/>
      <c r="FT105" s="123"/>
      <c r="FU105" s="123"/>
      <c r="FV105" s="123"/>
      <c r="FW105" s="123"/>
      <c r="FX105" s="123"/>
      <c r="FY105" s="123"/>
      <c r="FZ105" s="123"/>
      <c r="GA105" s="123"/>
      <c r="GB105" s="123"/>
      <c r="GC105" s="123"/>
      <c r="GD105" s="123"/>
      <c r="GE105" s="123"/>
      <c r="GF105" s="123"/>
      <c r="GG105" s="123"/>
      <c r="GH105" s="123"/>
      <c r="GI105" s="123"/>
    </row>
    <row r="106" spans="1:191" x14ac:dyDescent="0.3">
      <c r="A106" s="749"/>
      <c r="B106" s="770"/>
      <c r="C106" s="768" t="s">
        <v>85</v>
      </c>
      <c r="D106" s="740"/>
      <c r="E106" s="740"/>
      <c r="F106" s="743">
        <f>+F105+F82+F94</f>
        <v>0</v>
      </c>
      <c r="G106" s="739"/>
      <c r="H106" s="236">
        <f ca="1">+H105+H82+H94</f>
        <v>0</v>
      </c>
      <c r="I106" s="846">
        <f ca="1">+I105+I94+I82</f>
        <v>0</v>
      </c>
      <c r="J106" s="853">
        <f ca="1">+J105+J94+J82</f>
        <v>0</v>
      </c>
      <c r="K106" s="123"/>
      <c r="L106" s="875" t="s">
        <v>407</v>
      </c>
      <c r="M106" s="764"/>
      <c r="N106" s="764"/>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c r="FC106" s="123"/>
      <c r="FD106" s="123"/>
      <c r="FE106" s="123"/>
      <c r="FF106" s="123"/>
      <c r="FG106" s="123"/>
      <c r="FH106" s="123"/>
      <c r="FI106" s="123"/>
      <c r="FJ106" s="123"/>
      <c r="FK106" s="123"/>
      <c r="FL106" s="123"/>
      <c r="FM106" s="123"/>
      <c r="FN106" s="123"/>
      <c r="FO106" s="123"/>
      <c r="FP106" s="123"/>
      <c r="FQ106" s="123"/>
      <c r="FR106" s="123"/>
      <c r="FS106" s="123"/>
      <c r="FT106" s="123"/>
      <c r="FU106" s="123"/>
      <c r="FV106" s="123"/>
      <c r="FW106" s="123"/>
      <c r="FX106" s="123"/>
      <c r="FY106" s="123"/>
      <c r="FZ106" s="123"/>
      <c r="GA106" s="123"/>
      <c r="GB106" s="123"/>
      <c r="GC106" s="123"/>
      <c r="GD106" s="123"/>
      <c r="GE106" s="123"/>
      <c r="GF106" s="123"/>
      <c r="GG106" s="123"/>
      <c r="GH106" s="123"/>
      <c r="GI106" s="123"/>
    </row>
    <row r="107" spans="1:191" ht="7.5" customHeight="1" x14ac:dyDescent="0.3">
      <c r="A107" s="502"/>
      <c r="B107" s="757"/>
      <c r="C107" s="232"/>
      <c r="D107" s="190"/>
      <c r="E107" s="190"/>
      <c r="F107" s="209"/>
      <c r="G107" s="206"/>
      <c r="H107" s="230"/>
      <c r="I107" s="849"/>
      <c r="J107" s="850"/>
      <c r="K107" s="123"/>
      <c r="L107" s="873"/>
      <c r="M107" s="764"/>
      <c r="N107" s="764"/>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c r="FC107" s="123"/>
      <c r="FD107" s="123"/>
      <c r="FE107" s="123"/>
      <c r="FF107" s="123"/>
      <c r="FG107" s="123"/>
      <c r="FH107" s="123"/>
      <c r="FI107" s="123"/>
      <c r="FJ107" s="123"/>
      <c r="FK107" s="123"/>
      <c r="FL107" s="123"/>
      <c r="FM107" s="123"/>
      <c r="FN107" s="123"/>
      <c r="FO107" s="123"/>
      <c r="FP107" s="123"/>
      <c r="FQ107" s="123"/>
      <c r="FR107" s="123"/>
      <c r="FS107" s="123"/>
      <c r="FT107" s="123"/>
      <c r="FU107" s="123"/>
      <c r="FV107" s="123"/>
      <c r="FW107" s="123"/>
      <c r="FX107" s="123"/>
      <c r="FY107" s="123"/>
      <c r="FZ107" s="123"/>
      <c r="GA107" s="123"/>
      <c r="GB107" s="123"/>
      <c r="GC107" s="123"/>
      <c r="GD107" s="123"/>
      <c r="GE107" s="123"/>
      <c r="GF107" s="123"/>
      <c r="GG107" s="123"/>
      <c r="GH107" s="123"/>
      <c r="GI107" s="123"/>
    </row>
    <row r="108" spans="1:191" x14ac:dyDescent="0.3">
      <c r="A108" s="501" t="s">
        <v>5</v>
      </c>
      <c r="B108" s="219" t="s">
        <v>86</v>
      </c>
      <c r="C108" s="232"/>
      <c r="D108" s="190"/>
      <c r="E108" s="190"/>
      <c r="F108" s="209"/>
      <c r="G108" s="206"/>
      <c r="H108" s="230"/>
      <c r="I108" s="849"/>
      <c r="J108" s="850"/>
      <c r="K108" s="123"/>
      <c r="L108" s="873"/>
      <c r="M108" s="764"/>
      <c r="N108" s="764"/>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3"/>
      <c r="EU108" s="123"/>
      <c r="EV108" s="123"/>
      <c r="EW108" s="123"/>
      <c r="EX108" s="123"/>
      <c r="EY108" s="123"/>
      <c r="EZ108" s="123"/>
      <c r="FA108" s="123"/>
      <c r="FB108" s="123"/>
      <c r="FC108" s="123"/>
      <c r="FD108" s="123"/>
      <c r="FE108" s="123"/>
      <c r="FF108" s="123"/>
      <c r="FG108" s="123"/>
      <c r="FH108" s="123"/>
      <c r="FI108" s="123"/>
      <c r="FJ108" s="123"/>
      <c r="FK108" s="123"/>
      <c r="FL108" s="123"/>
      <c r="FM108" s="123"/>
      <c r="FN108" s="123"/>
      <c r="FO108" s="123"/>
      <c r="FP108" s="123"/>
      <c r="FQ108" s="123"/>
      <c r="FR108" s="123"/>
      <c r="FS108" s="123"/>
      <c r="FT108" s="123"/>
      <c r="FU108" s="123"/>
      <c r="FV108" s="123"/>
      <c r="FW108" s="123"/>
      <c r="FX108" s="123"/>
      <c r="FY108" s="123"/>
      <c r="FZ108" s="123"/>
      <c r="GA108" s="123"/>
      <c r="GB108" s="123"/>
      <c r="GC108" s="123"/>
      <c r="GD108" s="123"/>
      <c r="GE108" s="123"/>
      <c r="GF108" s="123"/>
      <c r="GG108" s="123"/>
      <c r="GH108" s="123"/>
      <c r="GI108" s="123"/>
    </row>
    <row r="109" spans="1:191" outlineLevel="1" x14ac:dyDescent="0.3">
      <c r="A109" s="501">
        <v>800</v>
      </c>
      <c r="B109" s="186" t="s">
        <v>86</v>
      </c>
      <c r="C109" s="232"/>
      <c r="D109" s="190"/>
      <c r="E109" s="190"/>
      <c r="F109" s="209"/>
      <c r="G109" s="206"/>
      <c r="H109" s="230"/>
      <c r="I109" s="849"/>
      <c r="J109" s="850"/>
      <c r="K109" s="123"/>
      <c r="L109" s="873"/>
      <c r="M109" s="764"/>
      <c r="N109" s="764"/>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3"/>
      <c r="EU109" s="123"/>
      <c r="EV109" s="123"/>
      <c r="EW109" s="123"/>
      <c r="EX109" s="123"/>
      <c r="EY109" s="123"/>
      <c r="EZ109" s="123"/>
      <c r="FA109" s="123"/>
      <c r="FB109" s="123"/>
      <c r="FC109" s="123"/>
      <c r="FD109" s="123"/>
      <c r="FE109" s="123"/>
      <c r="FF109" s="123"/>
      <c r="FG109" s="123"/>
      <c r="FH109" s="123"/>
      <c r="FI109" s="123"/>
      <c r="FJ109" s="123"/>
      <c r="FK109" s="123"/>
      <c r="FL109" s="123"/>
      <c r="FM109" s="123"/>
      <c r="FN109" s="123"/>
      <c r="FO109" s="123"/>
      <c r="FP109" s="123"/>
      <c r="FQ109" s="123"/>
      <c r="FR109" s="123"/>
      <c r="FS109" s="123"/>
      <c r="FT109" s="123"/>
      <c r="FU109" s="123"/>
      <c r="FV109" s="123"/>
      <c r="FW109" s="123"/>
      <c r="FX109" s="123"/>
      <c r="FY109" s="123"/>
      <c r="FZ109" s="123"/>
      <c r="GA109" s="123"/>
      <c r="GB109" s="123"/>
      <c r="GC109" s="123"/>
      <c r="GD109" s="123"/>
      <c r="GE109" s="123"/>
      <c r="GF109" s="123"/>
      <c r="GG109" s="123"/>
      <c r="GH109" s="123"/>
      <c r="GI109" s="123"/>
    </row>
    <row r="110" spans="1:191" outlineLevel="1" x14ac:dyDescent="0.3">
      <c r="A110" s="502"/>
      <c r="B110" s="757">
        <v>801</v>
      </c>
      <c r="C110" s="766" t="s">
        <v>87</v>
      </c>
      <c r="D110" s="228">
        <v>0.1</v>
      </c>
      <c r="E110" s="235" t="s">
        <v>1</v>
      </c>
      <c r="F110" s="197">
        <f>SUM(F44+F61+F81+F94+F105)*D110</f>
        <v>0</v>
      </c>
      <c r="G110" s="198" t="s">
        <v>12</v>
      </c>
      <c r="H110" s="837">
        <f ca="1">F110*OFFSET($P$9,,MATCH(G110,tax,0))</f>
        <v>0</v>
      </c>
      <c r="I110" s="838" t="str">
        <f ca="1">+IF(H110&gt;0,(+H110/I$11),"")</f>
        <v/>
      </c>
      <c r="J110" s="845" t="str">
        <f ca="1">+IF(H110&gt;0,(H110/H$117)," ")</f>
        <v xml:space="preserve"> </v>
      </c>
      <c r="K110" s="123"/>
      <c r="L110" s="875" t="s">
        <v>408</v>
      </c>
      <c r="M110" s="764"/>
      <c r="N110" s="764"/>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3"/>
      <c r="EU110" s="123"/>
      <c r="EV110" s="123"/>
      <c r="EW110" s="123"/>
      <c r="EX110" s="123"/>
      <c r="EY110" s="123"/>
      <c r="EZ110" s="123"/>
      <c r="FA110" s="123"/>
      <c r="FB110" s="123"/>
      <c r="FC110" s="123"/>
      <c r="FD110" s="123"/>
      <c r="FE110" s="123"/>
      <c r="FF110" s="123"/>
      <c r="FG110" s="123"/>
      <c r="FH110" s="123"/>
      <c r="FI110" s="123"/>
      <c r="FJ110" s="123"/>
      <c r="FK110" s="123"/>
      <c r="FL110" s="123"/>
      <c r="FM110" s="123"/>
      <c r="FN110" s="123"/>
      <c r="FO110" s="123"/>
      <c r="FP110" s="123"/>
      <c r="FQ110" s="123"/>
      <c r="FR110" s="123"/>
      <c r="FS110" s="123"/>
      <c r="FT110" s="123"/>
      <c r="FU110" s="123"/>
      <c r="FV110" s="123"/>
      <c r="FW110" s="123"/>
      <c r="FX110" s="123"/>
      <c r="FY110" s="123"/>
      <c r="FZ110" s="123"/>
      <c r="GA110" s="123"/>
      <c r="GB110" s="123"/>
      <c r="GC110" s="123"/>
      <c r="GD110" s="123"/>
      <c r="GE110" s="123"/>
      <c r="GF110" s="123"/>
      <c r="GG110" s="123"/>
      <c r="GH110" s="123"/>
      <c r="GI110" s="123"/>
    </row>
    <row r="111" spans="1:191" outlineLevel="1" x14ac:dyDescent="0.3">
      <c r="A111" s="502"/>
      <c r="B111" s="757">
        <v>802</v>
      </c>
      <c r="C111" s="766" t="s">
        <v>88</v>
      </c>
      <c r="D111" s="228">
        <v>0.05</v>
      </c>
      <c r="E111" s="369">
        <v>0</v>
      </c>
      <c r="F111" s="197">
        <f>+(+F94+F105+F61+F44)*D111*E111</f>
        <v>0</v>
      </c>
      <c r="G111" s="198" t="s">
        <v>12</v>
      </c>
      <c r="H111" s="837">
        <f ca="1">F111*OFFSET($P$9,,MATCH(G111,tax,0))</f>
        <v>0</v>
      </c>
      <c r="I111" s="838" t="str">
        <f ca="1">+IF(H111&gt;0,(+H111/I$11),"")</f>
        <v/>
      </c>
      <c r="J111" s="845" t="str">
        <f ca="1">+IF(H111&gt;0,(H111/H$117)," ")</f>
        <v xml:space="preserve"> </v>
      </c>
      <c r="K111" s="123"/>
      <c r="L111" s="875" t="s">
        <v>409</v>
      </c>
      <c r="M111" s="764"/>
      <c r="N111" s="764"/>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3"/>
      <c r="EU111" s="123"/>
      <c r="EV111" s="123"/>
      <c r="EW111" s="123"/>
      <c r="EX111" s="123"/>
      <c r="EY111" s="123"/>
      <c r="EZ111" s="123"/>
      <c r="FA111" s="123"/>
      <c r="FB111" s="123"/>
      <c r="FC111" s="123"/>
      <c r="FD111" s="123"/>
      <c r="FE111" s="123"/>
      <c r="FF111" s="123"/>
      <c r="FG111" s="123"/>
      <c r="FH111" s="123"/>
      <c r="FI111" s="123"/>
      <c r="FJ111" s="123"/>
      <c r="FK111" s="123"/>
      <c r="FL111" s="123"/>
      <c r="FM111" s="123"/>
      <c r="FN111" s="123"/>
      <c r="FO111" s="123"/>
      <c r="FP111" s="123"/>
      <c r="FQ111" s="123"/>
      <c r="FR111" s="123"/>
      <c r="FS111" s="123"/>
      <c r="FT111" s="123"/>
      <c r="FU111" s="123"/>
      <c r="FV111" s="123"/>
      <c r="FW111" s="123"/>
      <c r="FX111" s="123"/>
      <c r="FY111" s="123"/>
      <c r="FZ111" s="123"/>
      <c r="GA111" s="123"/>
      <c r="GB111" s="123"/>
      <c r="GC111" s="123"/>
      <c r="GD111" s="123"/>
      <c r="GE111" s="123"/>
      <c r="GF111" s="123"/>
      <c r="GG111" s="123"/>
      <c r="GH111" s="123"/>
      <c r="GI111" s="123"/>
    </row>
    <row r="112" spans="1:191" outlineLevel="1" x14ac:dyDescent="0.3">
      <c r="A112" s="502"/>
      <c r="B112" s="757">
        <v>803</v>
      </c>
      <c r="C112" s="766" t="s">
        <v>89</v>
      </c>
      <c r="D112" s="190"/>
      <c r="E112" s="190"/>
      <c r="F112" s="211"/>
      <c r="G112" s="198" t="s">
        <v>12</v>
      </c>
      <c r="H112" s="837">
        <f ca="1">F112*OFFSET($P$9,,MATCH(G112,tax,0))</f>
        <v>0</v>
      </c>
      <c r="I112" s="838" t="str">
        <f ca="1">+IF(H112&gt;0,(+H112/I$11),"")</f>
        <v/>
      </c>
      <c r="J112" s="845" t="str">
        <f ca="1">+IF(H112&gt;0,(H112/H$117)," ")</f>
        <v xml:space="preserve"> </v>
      </c>
      <c r="K112" s="123"/>
      <c r="L112" s="874" t="s">
        <v>410</v>
      </c>
      <c r="M112" s="764"/>
      <c r="N112" s="764"/>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3"/>
      <c r="EU112" s="123"/>
      <c r="EV112" s="123"/>
      <c r="EW112" s="123"/>
      <c r="EX112" s="123"/>
      <c r="EY112" s="123"/>
      <c r="EZ112" s="123"/>
      <c r="FA112" s="123"/>
      <c r="FB112" s="123"/>
      <c r="FC112" s="123"/>
      <c r="FD112" s="123"/>
      <c r="FE112" s="123"/>
      <c r="FF112" s="123"/>
      <c r="FG112" s="123"/>
      <c r="FH112" s="123"/>
      <c r="FI112" s="123"/>
      <c r="FJ112" s="123"/>
      <c r="FK112" s="123"/>
      <c r="FL112" s="123"/>
      <c r="FM112" s="123"/>
      <c r="FN112" s="123"/>
      <c r="FO112" s="123"/>
      <c r="FP112" s="123"/>
      <c r="FQ112" s="123"/>
      <c r="FR112" s="123"/>
      <c r="FS112" s="123"/>
      <c r="FT112" s="123"/>
      <c r="FU112" s="123"/>
      <c r="FV112" s="123"/>
      <c r="FW112" s="123"/>
      <c r="FX112" s="123"/>
      <c r="FY112" s="123"/>
      <c r="FZ112" s="123"/>
      <c r="GA112" s="123"/>
      <c r="GB112" s="123"/>
      <c r="GC112" s="123"/>
      <c r="GD112" s="123"/>
      <c r="GE112" s="123"/>
      <c r="GF112" s="123"/>
      <c r="GG112" s="123"/>
      <c r="GH112" s="123"/>
      <c r="GI112" s="123"/>
    </row>
    <row r="113" spans="1:191" x14ac:dyDescent="0.3">
      <c r="A113" s="749"/>
      <c r="B113" s="770"/>
      <c r="C113" s="768" t="s">
        <v>90</v>
      </c>
      <c r="D113" s="755"/>
      <c r="E113" s="755"/>
      <c r="F113" s="743">
        <f>SUM(F110:F112)</f>
        <v>0</v>
      </c>
      <c r="G113" s="739"/>
      <c r="H113" s="236">
        <f ca="1">SUM(H110:H112)</f>
        <v>0</v>
      </c>
      <c r="I113" s="846">
        <f ca="1">SUM(I110:I112)</f>
        <v>0</v>
      </c>
      <c r="J113" s="853">
        <f ca="1">SUM(J110:J112)</f>
        <v>0</v>
      </c>
      <c r="K113" s="123"/>
      <c r="L113" s="874" t="s">
        <v>411</v>
      </c>
      <c r="M113" s="764"/>
      <c r="N113" s="764"/>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3"/>
      <c r="EU113" s="123"/>
      <c r="EV113" s="123"/>
      <c r="EW113" s="123"/>
      <c r="EX113" s="123"/>
      <c r="EY113" s="123"/>
      <c r="EZ113" s="123"/>
      <c r="FA113" s="123"/>
      <c r="FB113" s="123"/>
      <c r="FC113" s="123"/>
      <c r="FD113" s="123"/>
      <c r="FE113" s="123"/>
      <c r="FF113" s="123"/>
      <c r="FG113" s="123"/>
      <c r="FH113" s="123"/>
      <c r="FI113" s="123"/>
      <c r="FJ113" s="123"/>
      <c r="FK113" s="123"/>
      <c r="FL113" s="123"/>
      <c r="FM113" s="123"/>
      <c r="FN113" s="123"/>
      <c r="FO113" s="123"/>
      <c r="FP113" s="123"/>
      <c r="FQ113" s="123"/>
      <c r="FR113" s="123"/>
      <c r="FS113" s="123"/>
      <c r="FT113" s="123"/>
      <c r="FU113" s="123"/>
      <c r="FV113" s="123"/>
      <c r="FW113" s="123"/>
      <c r="FX113" s="123"/>
      <c r="FY113" s="123"/>
      <c r="FZ113" s="123"/>
      <c r="GA113" s="123"/>
      <c r="GB113" s="123"/>
      <c r="GC113" s="123"/>
      <c r="GD113" s="123"/>
      <c r="GE113" s="123"/>
      <c r="GF113" s="123"/>
      <c r="GG113" s="123"/>
      <c r="GH113" s="123"/>
      <c r="GI113" s="123"/>
    </row>
    <row r="114" spans="1:191" s="765" customFormat="1" ht="9" customHeight="1" x14ac:dyDescent="0.3">
      <c r="A114" s="744"/>
      <c r="B114" s="759"/>
      <c r="C114" s="767"/>
      <c r="D114" s="752"/>
      <c r="E114" s="752"/>
      <c r="F114" s="779"/>
      <c r="G114" s="742"/>
      <c r="H114" s="780"/>
      <c r="I114" s="855"/>
      <c r="J114" s="856"/>
      <c r="K114" s="764"/>
      <c r="L114" s="873"/>
      <c r="M114" s="764"/>
      <c r="N114" s="764"/>
      <c r="O114" s="764"/>
      <c r="P114" s="764"/>
      <c r="Q114" s="764"/>
      <c r="R114" s="764"/>
      <c r="S114" s="764"/>
      <c r="T114" s="764"/>
      <c r="U114" s="764"/>
      <c r="V114" s="764"/>
      <c r="W114" s="764"/>
      <c r="X114" s="764"/>
      <c r="Y114" s="764"/>
      <c r="Z114" s="764"/>
      <c r="AA114" s="764"/>
      <c r="AB114" s="764"/>
      <c r="AC114" s="764"/>
      <c r="AD114" s="764"/>
      <c r="AE114" s="764"/>
      <c r="AF114" s="764"/>
      <c r="AG114" s="764"/>
      <c r="AH114" s="764"/>
      <c r="AI114" s="764"/>
      <c r="AJ114" s="764"/>
      <c r="AK114" s="764"/>
      <c r="AL114" s="764"/>
      <c r="AM114" s="764"/>
      <c r="AN114" s="764"/>
      <c r="AO114" s="764"/>
      <c r="AP114" s="764"/>
      <c r="AQ114" s="764"/>
      <c r="AR114" s="764"/>
      <c r="AS114" s="764"/>
      <c r="AT114" s="764"/>
      <c r="AU114" s="764"/>
      <c r="AV114" s="764"/>
      <c r="AW114" s="764"/>
      <c r="AX114" s="764"/>
      <c r="AY114" s="764"/>
      <c r="AZ114" s="764"/>
      <c r="BA114" s="764"/>
      <c r="BB114" s="764"/>
      <c r="BC114" s="764"/>
      <c r="BD114" s="764"/>
      <c r="BE114" s="764"/>
      <c r="BF114" s="764"/>
      <c r="BG114" s="764"/>
      <c r="BH114" s="764"/>
      <c r="BI114" s="764"/>
      <c r="BJ114" s="764"/>
      <c r="BK114" s="764"/>
      <c r="BL114" s="764"/>
      <c r="BM114" s="764"/>
      <c r="BN114" s="764"/>
      <c r="BO114" s="764"/>
      <c r="BP114" s="764"/>
      <c r="BQ114" s="764"/>
      <c r="BR114" s="764"/>
      <c r="BS114" s="764"/>
      <c r="BT114" s="764"/>
      <c r="BU114" s="764"/>
      <c r="BV114" s="764"/>
      <c r="BW114" s="764"/>
      <c r="BX114" s="764"/>
      <c r="BY114" s="764"/>
      <c r="BZ114" s="764"/>
      <c r="CA114" s="764"/>
      <c r="CB114" s="764"/>
      <c r="CC114" s="764"/>
      <c r="CD114" s="764"/>
      <c r="CE114" s="764"/>
      <c r="CF114" s="764"/>
      <c r="CG114" s="764"/>
      <c r="CH114" s="764"/>
      <c r="CI114" s="764"/>
      <c r="CJ114" s="764"/>
      <c r="CK114" s="764"/>
      <c r="CL114" s="764"/>
      <c r="CM114" s="764"/>
      <c r="CN114" s="764"/>
      <c r="CO114" s="764"/>
      <c r="CP114" s="764"/>
      <c r="CQ114" s="764"/>
      <c r="CR114" s="764"/>
      <c r="CS114" s="764"/>
      <c r="CT114" s="764"/>
      <c r="CU114" s="764"/>
      <c r="CV114" s="764"/>
      <c r="CW114" s="764"/>
      <c r="CX114" s="764"/>
      <c r="CY114" s="764"/>
      <c r="CZ114" s="764"/>
      <c r="DA114" s="764"/>
      <c r="DB114" s="764"/>
      <c r="DC114" s="764"/>
      <c r="DD114" s="764"/>
      <c r="DE114" s="764"/>
      <c r="DF114" s="764"/>
      <c r="DG114" s="764"/>
      <c r="DH114" s="764"/>
      <c r="DI114" s="764"/>
      <c r="DJ114" s="764"/>
      <c r="DK114" s="764"/>
      <c r="DL114" s="764"/>
      <c r="DM114" s="764"/>
      <c r="DN114" s="764"/>
      <c r="DO114" s="764"/>
      <c r="DP114" s="764"/>
      <c r="DQ114" s="764"/>
      <c r="DR114" s="764"/>
      <c r="DS114" s="764"/>
      <c r="DT114" s="764"/>
      <c r="DU114" s="764"/>
      <c r="DV114" s="764"/>
      <c r="DW114" s="764"/>
      <c r="DX114" s="764"/>
      <c r="DY114" s="764"/>
      <c r="DZ114" s="764"/>
      <c r="EA114" s="764"/>
      <c r="EB114" s="764"/>
      <c r="EC114" s="764"/>
      <c r="ED114" s="764"/>
      <c r="EE114" s="764"/>
      <c r="EF114" s="764"/>
      <c r="EG114" s="764"/>
      <c r="EH114" s="764"/>
      <c r="EI114" s="764"/>
      <c r="EJ114" s="764"/>
      <c r="EK114" s="764"/>
      <c r="EL114" s="764"/>
      <c r="EM114" s="764"/>
      <c r="EN114" s="764"/>
      <c r="EO114" s="764"/>
      <c r="EP114" s="764"/>
      <c r="EQ114" s="764"/>
      <c r="ER114" s="764"/>
      <c r="ES114" s="764"/>
      <c r="ET114" s="764"/>
      <c r="EU114" s="764"/>
      <c r="EV114" s="764"/>
      <c r="EW114" s="764"/>
      <c r="EX114" s="764"/>
      <c r="EY114" s="764"/>
      <c r="EZ114" s="764"/>
      <c r="FA114" s="764"/>
      <c r="FB114" s="764"/>
      <c r="FC114" s="764"/>
      <c r="FD114" s="764"/>
      <c r="FE114" s="764"/>
      <c r="FF114" s="764"/>
      <c r="FG114" s="764"/>
      <c r="FH114" s="764"/>
      <c r="FI114" s="764"/>
      <c r="FJ114" s="764"/>
      <c r="FK114" s="764"/>
      <c r="FL114" s="764"/>
      <c r="FM114" s="764"/>
      <c r="FN114" s="764"/>
      <c r="FO114" s="764"/>
      <c r="FP114" s="764"/>
      <c r="FQ114" s="764"/>
      <c r="FR114" s="764"/>
      <c r="FS114" s="764"/>
      <c r="FT114" s="764"/>
      <c r="FU114" s="764"/>
      <c r="FV114" s="764"/>
      <c r="FW114" s="764"/>
      <c r="FX114" s="764"/>
      <c r="FY114" s="764"/>
      <c r="FZ114" s="764"/>
      <c r="GA114" s="764"/>
      <c r="GB114" s="764"/>
      <c r="GC114" s="764"/>
      <c r="GD114" s="764"/>
      <c r="GE114" s="764"/>
      <c r="GF114" s="764"/>
      <c r="GG114" s="764"/>
      <c r="GH114" s="764"/>
      <c r="GI114" s="764"/>
    </row>
    <row r="115" spans="1:191" x14ac:dyDescent="0.3">
      <c r="A115" s="744"/>
      <c r="B115" s="767"/>
      <c r="C115" s="767" t="s">
        <v>91</v>
      </c>
      <c r="D115" s="762"/>
      <c r="E115" s="737"/>
      <c r="F115" s="754">
        <f>+F113+F106+F61+F44</f>
        <v>0</v>
      </c>
      <c r="G115" s="742"/>
      <c r="H115" s="756" t="s">
        <v>1</v>
      </c>
      <c r="I115" s="753"/>
      <c r="J115" s="760"/>
      <c r="K115" s="123"/>
      <c r="L115" s="874" t="s">
        <v>412</v>
      </c>
      <c r="M115" s="764"/>
      <c r="N115" s="764"/>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3"/>
      <c r="EU115" s="123"/>
      <c r="EV115" s="123"/>
      <c r="EW115" s="123"/>
      <c r="EX115" s="123"/>
      <c r="EY115" s="123"/>
      <c r="EZ115" s="123"/>
      <c r="FA115" s="123"/>
      <c r="FB115" s="123"/>
      <c r="FC115" s="123"/>
      <c r="FD115" s="123"/>
      <c r="FE115" s="123"/>
      <c r="FF115" s="123"/>
      <c r="FG115" s="123"/>
      <c r="FH115" s="123"/>
      <c r="FI115" s="123"/>
      <c r="FJ115" s="123"/>
      <c r="FK115" s="123"/>
      <c r="FL115" s="123"/>
      <c r="FM115" s="123"/>
      <c r="FN115" s="123"/>
      <c r="FO115" s="123"/>
      <c r="FP115" s="123"/>
      <c r="FQ115" s="123"/>
      <c r="FR115" s="123"/>
      <c r="FS115" s="123"/>
      <c r="FT115" s="123"/>
      <c r="FU115" s="123"/>
      <c r="FV115" s="123"/>
      <c r="FW115" s="123"/>
      <c r="FX115" s="123"/>
      <c r="FY115" s="123"/>
      <c r="FZ115" s="123"/>
      <c r="GA115" s="123"/>
      <c r="GB115" s="123"/>
      <c r="GC115" s="123"/>
      <c r="GD115" s="123"/>
      <c r="GE115" s="123"/>
      <c r="GF115" s="123"/>
      <c r="GG115" s="123"/>
      <c r="GH115" s="123"/>
      <c r="GI115" s="123"/>
    </row>
    <row r="116" spans="1:191" x14ac:dyDescent="0.3">
      <c r="A116" s="744"/>
      <c r="B116" s="767"/>
      <c r="C116" s="767" t="s">
        <v>92</v>
      </c>
      <c r="D116" s="762"/>
      <c r="E116" s="737"/>
      <c r="F116" s="761">
        <f ca="1">+H113+H106+H61+H44-F115</f>
        <v>0</v>
      </c>
      <c r="G116" s="742"/>
      <c r="H116" s="756" t="s">
        <v>9</v>
      </c>
      <c r="I116" s="753"/>
      <c r="J116" s="760"/>
      <c r="K116" s="123"/>
      <c r="L116" s="874" t="s">
        <v>413</v>
      </c>
      <c r="M116" s="764"/>
      <c r="N116" s="764"/>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3"/>
      <c r="EU116" s="123"/>
      <c r="EV116" s="123"/>
      <c r="EW116" s="123"/>
      <c r="EX116" s="123"/>
      <c r="EY116" s="123"/>
      <c r="EZ116" s="123"/>
      <c r="FA116" s="123"/>
      <c r="FB116" s="123"/>
      <c r="FC116" s="123"/>
      <c r="FD116" s="123"/>
      <c r="FE116" s="123"/>
      <c r="FF116" s="123"/>
      <c r="FG116" s="123"/>
      <c r="FH116" s="123"/>
      <c r="FI116" s="123"/>
      <c r="FJ116" s="123"/>
      <c r="FK116" s="123"/>
      <c r="FL116" s="123"/>
      <c r="FM116" s="123"/>
      <c r="FN116" s="123"/>
      <c r="FO116" s="123"/>
      <c r="FP116" s="123"/>
      <c r="FQ116" s="123"/>
      <c r="FR116" s="123"/>
      <c r="FS116" s="123"/>
      <c r="FT116" s="123"/>
      <c r="FU116" s="123"/>
      <c r="FV116" s="123"/>
      <c r="FW116" s="123"/>
      <c r="FX116" s="123"/>
      <c r="FY116" s="123"/>
      <c r="FZ116" s="123"/>
      <c r="GA116" s="123"/>
      <c r="GB116" s="123"/>
      <c r="GC116" s="123"/>
      <c r="GD116" s="123"/>
      <c r="GE116" s="123"/>
      <c r="GF116" s="123"/>
      <c r="GG116" s="123"/>
      <c r="GH116" s="123"/>
      <c r="GI116" s="123"/>
    </row>
    <row r="117" spans="1:191" ht="17.25" thickBot="1" x14ac:dyDescent="0.35">
      <c r="A117" s="771"/>
      <c r="B117" s="237"/>
      <c r="C117" s="238" t="s">
        <v>93</v>
      </c>
      <c r="D117" s="772"/>
      <c r="E117" s="773"/>
      <c r="F117" s="774">
        <f ca="1">+F115+F116</f>
        <v>0</v>
      </c>
      <c r="G117" s="775"/>
      <c r="H117" s="776">
        <f ca="1">+H113+H106+H61+H44</f>
        <v>0</v>
      </c>
      <c r="I117" s="777">
        <f ca="1">+I113+I106+I61+I44</f>
        <v>0</v>
      </c>
      <c r="J117" s="778">
        <f ca="1">+J113+J106+J61+J44</f>
        <v>0</v>
      </c>
      <c r="K117" s="123"/>
      <c r="L117" s="875" t="s">
        <v>414</v>
      </c>
      <c r="M117" s="764"/>
      <c r="N117" s="764"/>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3"/>
      <c r="EU117" s="123"/>
      <c r="EV117" s="123"/>
      <c r="EW117" s="123"/>
      <c r="EX117" s="123"/>
      <c r="EY117" s="123"/>
      <c r="EZ117" s="123"/>
      <c r="FA117" s="123"/>
      <c r="FB117" s="123"/>
      <c r="FC117" s="123"/>
      <c r="FD117" s="123"/>
      <c r="FE117" s="123"/>
      <c r="FF117" s="123"/>
      <c r="FG117" s="123"/>
      <c r="FH117" s="123"/>
      <c r="FI117" s="123"/>
      <c r="FJ117" s="123"/>
      <c r="FK117" s="123"/>
      <c r="FL117" s="123"/>
      <c r="FM117" s="123"/>
      <c r="FN117" s="123"/>
      <c r="FO117" s="123"/>
      <c r="FP117" s="123"/>
      <c r="FQ117" s="123"/>
      <c r="FR117" s="123"/>
      <c r="FS117" s="123"/>
      <c r="FT117" s="123"/>
      <c r="FU117" s="123"/>
      <c r="FV117" s="123"/>
      <c r="FW117" s="123"/>
      <c r="FX117" s="123"/>
      <c r="FY117" s="123"/>
      <c r="FZ117" s="123"/>
      <c r="GA117" s="123"/>
      <c r="GB117" s="123"/>
      <c r="GC117" s="123"/>
      <c r="GD117" s="123"/>
      <c r="GE117" s="123"/>
      <c r="GF117" s="123"/>
      <c r="GG117" s="123"/>
      <c r="GH117" s="123"/>
      <c r="GI117" s="123"/>
    </row>
    <row r="118" spans="1:191" ht="17.25" outlineLevel="1" thickBot="1" x14ac:dyDescent="0.35">
      <c r="A118" s="504"/>
      <c r="B118" s="240"/>
      <c r="C118" s="240"/>
      <c r="D118" s="239"/>
      <c r="E118" s="176"/>
      <c r="F118" s="176"/>
      <c r="G118" s="239"/>
      <c r="H118" s="241"/>
      <c r="I118" s="242"/>
      <c r="J118" s="243"/>
      <c r="K118" s="123"/>
      <c r="M118" s="764"/>
      <c r="N118" s="764"/>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3"/>
      <c r="EU118" s="123"/>
      <c r="EV118" s="123"/>
      <c r="EW118" s="123"/>
      <c r="EX118" s="123"/>
      <c r="EY118" s="123"/>
      <c r="EZ118" s="123"/>
      <c r="FA118" s="123"/>
      <c r="FB118" s="123"/>
      <c r="FC118" s="123"/>
      <c r="FD118" s="123"/>
      <c r="FE118" s="123"/>
      <c r="FF118" s="123"/>
      <c r="FG118" s="123"/>
      <c r="FH118" s="123"/>
      <c r="FI118" s="123"/>
      <c r="FJ118" s="123"/>
      <c r="FK118" s="123"/>
      <c r="FL118" s="123"/>
      <c r="FM118" s="123"/>
      <c r="FN118" s="123"/>
      <c r="FO118" s="123"/>
      <c r="FP118" s="123"/>
      <c r="FQ118" s="123"/>
      <c r="FR118" s="123"/>
      <c r="FS118" s="123"/>
      <c r="FT118" s="123"/>
      <c r="FU118" s="123"/>
      <c r="FV118" s="123"/>
      <c r="FW118" s="123"/>
      <c r="FX118" s="123"/>
      <c r="FY118" s="123"/>
      <c r="FZ118" s="123"/>
      <c r="GA118" s="123"/>
      <c r="GB118" s="123"/>
      <c r="GC118" s="123"/>
      <c r="GD118" s="123"/>
      <c r="GE118" s="123"/>
      <c r="GF118" s="123"/>
      <c r="GG118" s="123"/>
      <c r="GH118" s="123"/>
      <c r="GI118" s="123"/>
    </row>
    <row r="119" spans="1:191" ht="16.5" outlineLevel="1" x14ac:dyDescent="0.3">
      <c r="A119" s="505"/>
      <c r="B119" s="244"/>
      <c r="C119" s="245"/>
      <c r="D119" s="246"/>
      <c r="E119" s="246"/>
      <c r="F119" s="247"/>
      <c r="G119" s="246"/>
      <c r="H119" s="248"/>
      <c r="I119" s="242"/>
      <c r="J119" s="243"/>
      <c r="K119" s="123"/>
      <c r="M119" s="764"/>
      <c r="N119" s="764"/>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3"/>
      <c r="EU119" s="123"/>
      <c r="EV119" s="123"/>
      <c r="EW119" s="123"/>
      <c r="EX119" s="123"/>
      <c r="EY119" s="123"/>
      <c r="EZ119" s="123"/>
      <c r="FA119" s="123"/>
      <c r="FB119" s="123"/>
      <c r="FC119" s="123"/>
      <c r="FD119" s="123"/>
      <c r="FE119" s="123"/>
      <c r="FF119" s="123"/>
      <c r="FG119" s="123"/>
      <c r="FH119" s="123"/>
      <c r="FI119" s="123"/>
      <c r="FJ119" s="123"/>
      <c r="FK119" s="123"/>
      <c r="FL119" s="123"/>
      <c r="FM119" s="123"/>
      <c r="FN119" s="123"/>
      <c r="FO119" s="123"/>
      <c r="FP119" s="123"/>
      <c r="FQ119" s="123"/>
      <c r="FR119" s="123"/>
      <c r="FS119" s="123"/>
      <c r="FT119" s="123"/>
      <c r="FU119" s="123"/>
      <c r="FV119" s="123"/>
      <c r="FW119" s="123"/>
      <c r="FX119" s="123"/>
      <c r="FY119" s="123"/>
      <c r="FZ119" s="123"/>
      <c r="GA119" s="123"/>
      <c r="GB119" s="123"/>
      <c r="GC119" s="123"/>
      <c r="GD119" s="123"/>
      <c r="GE119" s="123"/>
      <c r="GF119" s="123"/>
      <c r="GG119" s="123"/>
      <c r="GH119" s="123"/>
      <c r="GI119" s="123"/>
    </row>
    <row r="120" spans="1:191" ht="16.5" outlineLevel="1" x14ac:dyDescent="0.3">
      <c r="A120" s="502"/>
      <c r="B120" s="249"/>
      <c r="C120" s="250" t="s">
        <v>167</v>
      </c>
      <c r="D120" s="251"/>
      <c r="E120" s="252"/>
      <c r="F120" s="253" t="str">
        <f>IF(D120="-HST-",(H117*13%),"")</f>
        <v/>
      </c>
      <c r="G120" s="249"/>
      <c r="H120" s="254"/>
      <c r="I120" s="242"/>
      <c r="J120" s="243"/>
      <c r="K120" s="123"/>
      <c r="M120" s="764"/>
      <c r="N120" s="764"/>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3"/>
      <c r="EU120" s="123"/>
      <c r="EV120" s="123"/>
      <c r="EW120" s="123"/>
      <c r="EX120" s="123"/>
      <c r="EY120" s="123"/>
      <c r="EZ120" s="123"/>
      <c r="FA120" s="123"/>
      <c r="FB120" s="123"/>
      <c r="FC120" s="123"/>
      <c r="FD120" s="123"/>
      <c r="FE120" s="123"/>
      <c r="FF120" s="123"/>
      <c r="FG120" s="123"/>
      <c r="FH120" s="123"/>
      <c r="FI120" s="123"/>
      <c r="FJ120" s="123"/>
      <c r="FK120" s="123"/>
      <c r="FL120" s="123"/>
      <c r="FM120" s="123"/>
      <c r="FN120" s="123"/>
      <c r="FO120" s="123"/>
      <c r="FP120" s="123"/>
      <c r="FQ120" s="123"/>
      <c r="FR120" s="123"/>
      <c r="FS120" s="123"/>
      <c r="FT120" s="123"/>
      <c r="FU120" s="123"/>
      <c r="FV120" s="123"/>
      <c r="FW120" s="123"/>
      <c r="FX120" s="123"/>
      <c r="FY120" s="123"/>
      <c r="FZ120" s="123"/>
      <c r="GA120" s="123"/>
      <c r="GB120" s="123"/>
      <c r="GC120" s="123"/>
      <c r="GD120" s="123"/>
      <c r="GE120" s="123"/>
      <c r="GF120" s="123"/>
      <c r="GG120" s="123"/>
      <c r="GH120" s="123"/>
      <c r="GI120" s="123"/>
    </row>
    <row r="121" spans="1:191" ht="16.5" outlineLevel="1" x14ac:dyDescent="0.3">
      <c r="A121" s="502"/>
      <c r="B121" s="255"/>
      <c r="C121" s="588" t="str">
        <f>+IF(+D120="-HST-",("Make check payable to the University of Ottawa, c/o Natalie Watson in the amount of"), " ")</f>
        <v xml:space="preserve"> </v>
      </c>
      <c r="D121" s="766"/>
      <c r="E121" s="766"/>
      <c r="F121" s="256" t="str">
        <f>IF(F120="","",(H117+F120))</f>
        <v/>
      </c>
      <c r="G121" s="766"/>
      <c r="H121" s="254"/>
      <c r="I121" s="242"/>
      <c r="J121" s="243"/>
      <c r="K121" s="123"/>
      <c r="M121" s="764"/>
      <c r="N121" s="764"/>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3"/>
      <c r="EE121" s="123"/>
      <c r="EF121" s="123"/>
      <c r="EG121" s="123"/>
      <c r="EH121" s="123"/>
      <c r="EI121" s="123"/>
      <c r="EJ121" s="123"/>
      <c r="EK121" s="123"/>
      <c r="EL121" s="123"/>
      <c r="EM121" s="123"/>
      <c r="EN121" s="123"/>
      <c r="EO121" s="123"/>
      <c r="EP121" s="123"/>
      <c r="EQ121" s="123"/>
      <c r="ER121" s="123"/>
      <c r="ES121" s="123"/>
      <c r="ET121" s="123"/>
      <c r="EU121" s="123"/>
      <c r="EV121" s="123"/>
      <c r="EW121" s="123"/>
      <c r="EX121" s="123"/>
      <c r="EY121" s="123"/>
      <c r="EZ121" s="123"/>
      <c r="FA121" s="123"/>
      <c r="FB121" s="123"/>
      <c r="FC121" s="123"/>
      <c r="FD121" s="123"/>
      <c r="FE121" s="123"/>
      <c r="FF121" s="123"/>
      <c r="FG121" s="123"/>
      <c r="FH121" s="123"/>
      <c r="FI121" s="123"/>
      <c r="FJ121" s="123"/>
      <c r="FK121" s="123"/>
      <c r="FL121" s="123"/>
      <c r="FM121" s="123"/>
      <c r="FN121" s="123"/>
      <c r="FO121" s="123"/>
      <c r="FP121" s="123"/>
      <c r="FQ121" s="123"/>
      <c r="FR121" s="123"/>
      <c r="FS121" s="123"/>
      <c r="FT121" s="123"/>
      <c r="FU121" s="123"/>
      <c r="FV121" s="123"/>
      <c r="FW121" s="123"/>
      <c r="FX121" s="123"/>
      <c r="FY121" s="123"/>
      <c r="FZ121" s="123"/>
      <c r="GA121" s="123"/>
      <c r="GB121" s="123"/>
      <c r="GC121" s="123"/>
      <c r="GD121" s="123"/>
      <c r="GE121" s="123"/>
      <c r="GF121" s="123"/>
      <c r="GG121" s="123"/>
      <c r="GH121" s="123"/>
      <c r="GI121" s="123"/>
    </row>
    <row r="122" spans="1:191" outlineLevel="1" x14ac:dyDescent="0.3">
      <c r="A122" s="506"/>
      <c r="B122" s="257"/>
      <c r="C122" s="258"/>
      <c r="D122" s="222"/>
      <c r="E122" s="259"/>
      <c r="F122" s="259"/>
      <c r="G122" s="222"/>
      <c r="H122" s="260" t="s">
        <v>0</v>
      </c>
      <c r="I122" s="261"/>
      <c r="J122" s="154"/>
      <c r="K122" s="123"/>
      <c r="M122" s="764"/>
      <c r="N122" s="764"/>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3"/>
      <c r="EE122" s="123"/>
      <c r="EF122" s="123"/>
      <c r="EG122" s="123"/>
      <c r="EH122" s="123"/>
      <c r="EI122" s="123"/>
      <c r="EJ122" s="123"/>
      <c r="EK122" s="123"/>
      <c r="EL122" s="123"/>
      <c r="EM122" s="123"/>
      <c r="EN122" s="123"/>
      <c r="EO122" s="123"/>
      <c r="EP122" s="123"/>
      <c r="EQ122" s="123"/>
      <c r="ER122" s="123"/>
      <c r="ES122" s="123"/>
      <c r="ET122" s="123"/>
      <c r="EU122" s="123"/>
      <c r="EV122" s="123"/>
      <c r="EW122" s="123"/>
      <c r="EX122" s="123"/>
      <c r="EY122" s="123"/>
      <c r="EZ122" s="123"/>
      <c r="FA122" s="123"/>
      <c r="FB122" s="123"/>
      <c r="FC122" s="123"/>
      <c r="FD122" s="123"/>
      <c r="FE122" s="123"/>
      <c r="FF122" s="123"/>
      <c r="FG122" s="123"/>
      <c r="FH122" s="123"/>
      <c r="FI122" s="123"/>
      <c r="FJ122" s="123"/>
      <c r="FK122" s="123"/>
      <c r="FL122" s="123"/>
      <c r="FM122" s="123"/>
      <c r="FN122" s="123"/>
      <c r="FO122" s="123"/>
      <c r="FP122" s="123"/>
      <c r="FQ122" s="123"/>
      <c r="FR122" s="123"/>
      <c r="FS122" s="123"/>
      <c r="FT122" s="123"/>
      <c r="FU122" s="123"/>
      <c r="FV122" s="123"/>
      <c r="FW122" s="123"/>
      <c r="FX122" s="123"/>
      <c r="FY122" s="123"/>
      <c r="FZ122" s="123"/>
      <c r="GA122" s="123"/>
      <c r="GB122" s="123"/>
      <c r="GC122" s="123"/>
      <c r="GD122" s="123"/>
      <c r="GE122" s="123"/>
      <c r="GF122" s="123"/>
      <c r="GG122" s="123"/>
      <c r="GH122" s="123"/>
      <c r="GI122" s="123"/>
    </row>
    <row r="123" spans="1:191" ht="16.5" x14ac:dyDescent="0.3">
      <c r="A123" s="507"/>
      <c r="B123" s="262"/>
      <c r="C123" s="263" t="s">
        <v>94</v>
      </c>
      <c r="D123" s="218"/>
      <c r="E123" s="218"/>
      <c r="F123" s="264"/>
      <c r="G123" s="264"/>
      <c r="H123" s="265"/>
      <c r="I123" s="857"/>
      <c r="J123" s="266"/>
      <c r="K123" s="123"/>
      <c r="M123" s="764"/>
      <c r="N123" s="764"/>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3"/>
      <c r="DB123" s="123"/>
      <c r="DC123" s="123"/>
      <c r="DD123" s="123"/>
      <c r="DE123" s="123"/>
      <c r="DF123" s="123"/>
      <c r="DG123" s="123"/>
      <c r="DH123" s="123"/>
      <c r="DI123" s="123"/>
      <c r="DJ123" s="123"/>
      <c r="DK123" s="123"/>
      <c r="DL123" s="123"/>
      <c r="DM123" s="123"/>
      <c r="DN123" s="123"/>
      <c r="DO123" s="123"/>
      <c r="DP123" s="123"/>
      <c r="DQ123" s="123"/>
      <c r="DR123" s="123"/>
      <c r="DS123" s="123"/>
      <c r="DT123" s="123"/>
      <c r="DU123" s="123"/>
      <c r="DV123" s="123"/>
      <c r="DW123" s="123"/>
      <c r="DX123" s="123"/>
      <c r="DY123" s="123"/>
      <c r="DZ123" s="123"/>
      <c r="EA123" s="123"/>
      <c r="EB123" s="123"/>
      <c r="EC123" s="123"/>
      <c r="ED123" s="123"/>
      <c r="EE123" s="123"/>
      <c r="EF123" s="123"/>
      <c r="EG123" s="123"/>
      <c r="EH123" s="123"/>
      <c r="EI123" s="123"/>
      <c r="EJ123" s="123"/>
      <c r="EK123" s="123"/>
      <c r="EL123" s="123"/>
      <c r="EM123" s="123"/>
      <c r="EN123" s="123"/>
      <c r="EO123" s="123"/>
      <c r="EP123" s="123"/>
      <c r="EQ123" s="123"/>
      <c r="ER123" s="123"/>
      <c r="ES123" s="123"/>
      <c r="ET123" s="123"/>
      <c r="EU123" s="123"/>
      <c r="EV123" s="123"/>
      <c r="EW123" s="123"/>
      <c r="EX123" s="123"/>
      <c r="EY123" s="123"/>
      <c r="EZ123" s="123"/>
      <c r="FA123" s="123"/>
      <c r="FB123" s="123"/>
      <c r="FC123" s="123"/>
      <c r="FD123" s="123"/>
      <c r="FE123" s="123"/>
      <c r="FF123" s="123"/>
      <c r="FG123" s="123"/>
      <c r="FH123" s="123"/>
      <c r="FI123" s="123"/>
      <c r="FJ123" s="123"/>
      <c r="FK123" s="123"/>
      <c r="FL123" s="123"/>
      <c r="FM123" s="123"/>
      <c r="FN123" s="123"/>
      <c r="FO123" s="123"/>
      <c r="FP123" s="123"/>
      <c r="FQ123" s="123"/>
      <c r="FR123" s="123"/>
      <c r="FS123" s="123"/>
      <c r="FT123" s="123"/>
      <c r="FU123" s="123"/>
      <c r="FV123" s="123"/>
      <c r="FW123" s="123"/>
      <c r="FX123" s="123"/>
      <c r="FY123" s="123"/>
      <c r="FZ123" s="123"/>
      <c r="GA123" s="123"/>
      <c r="GB123" s="123"/>
      <c r="GC123" s="123"/>
      <c r="GD123" s="123"/>
      <c r="GE123" s="123"/>
      <c r="GF123" s="123"/>
      <c r="GG123" s="123"/>
      <c r="GH123" s="123"/>
      <c r="GI123" s="123"/>
    </row>
    <row r="124" spans="1:191" ht="16.5" x14ac:dyDescent="0.3">
      <c r="A124" s="508"/>
      <c r="B124" s="267"/>
      <c r="C124" s="268" t="s">
        <v>95</v>
      </c>
      <c r="D124" s="858"/>
      <c r="E124" s="859"/>
      <c r="F124" s="860">
        <f ca="1">$H$117*(1-OFFSET($U$3,$C$10,))</f>
        <v>0</v>
      </c>
      <c r="G124" s="861" t="s">
        <v>96</v>
      </c>
      <c r="H124" s="862">
        <f ca="1">$H$117*(1+OFFSET($U$3,$C$10,))</f>
        <v>0</v>
      </c>
      <c r="I124" s="269"/>
      <c r="J124" s="270"/>
      <c r="K124" s="123"/>
      <c r="M124" s="764"/>
      <c r="N124" s="764"/>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3"/>
      <c r="EG124" s="123"/>
      <c r="EH124" s="123"/>
      <c r="EI124" s="123"/>
      <c r="EJ124" s="123"/>
      <c r="EK124" s="123"/>
      <c r="EL124" s="123"/>
      <c r="EM124" s="123"/>
      <c r="EN124" s="123"/>
      <c r="EO124" s="123"/>
      <c r="EP124" s="123"/>
      <c r="EQ124" s="123"/>
      <c r="ER124" s="123"/>
      <c r="ES124" s="123"/>
      <c r="ET124" s="123"/>
      <c r="EU124" s="123"/>
      <c r="EV124" s="123"/>
      <c r="EW124" s="123"/>
      <c r="EX124" s="123"/>
      <c r="EY124" s="123"/>
      <c r="EZ124" s="123"/>
      <c r="FA124" s="123"/>
      <c r="FB124" s="123"/>
      <c r="FC124" s="123"/>
      <c r="FD124" s="123"/>
      <c r="FE124" s="123"/>
      <c r="FF124" s="123"/>
      <c r="FG124" s="123"/>
      <c r="FH124" s="123"/>
      <c r="FI124" s="123"/>
      <c r="FJ124" s="123"/>
      <c r="FK124" s="123"/>
      <c r="FL124" s="123"/>
      <c r="FM124" s="123"/>
      <c r="FN124" s="123"/>
      <c r="FO124" s="123"/>
      <c r="FP124" s="123"/>
      <c r="FQ124" s="123"/>
      <c r="FR124" s="123"/>
      <c r="FS124" s="123"/>
      <c r="FT124" s="123"/>
      <c r="FU124" s="123"/>
      <c r="FV124" s="123"/>
      <c r="FW124" s="123"/>
      <c r="FX124" s="123"/>
      <c r="FY124" s="123"/>
      <c r="FZ124" s="123"/>
      <c r="GA124" s="123"/>
      <c r="GB124" s="123"/>
      <c r="GC124" s="123"/>
      <c r="GD124" s="123"/>
      <c r="GE124" s="123"/>
      <c r="GF124" s="123"/>
      <c r="GG124" s="123"/>
      <c r="GH124" s="123"/>
      <c r="GI124" s="123"/>
    </row>
    <row r="125" spans="1:191" ht="36" customHeight="1" thickBot="1" x14ac:dyDescent="0.35">
      <c r="A125" s="509"/>
      <c r="B125" s="271"/>
      <c r="C125" s="272" t="s">
        <v>97</v>
      </c>
      <c r="D125" s="273"/>
      <c r="E125" s="273"/>
      <c r="F125" s="273"/>
      <c r="G125" s="273"/>
      <c r="H125" s="274"/>
      <c r="I125" s="275"/>
      <c r="J125" s="275"/>
      <c r="K125" s="123"/>
      <c r="M125" s="764"/>
      <c r="N125" s="764"/>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c r="EV125" s="123"/>
      <c r="EW125" s="123"/>
      <c r="EX125" s="123"/>
      <c r="EY125" s="123"/>
      <c r="EZ125" s="123"/>
      <c r="FA125" s="123"/>
      <c r="FB125" s="123"/>
      <c r="FC125" s="123"/>
      <c r="FD125" s="123"/>
      <c r="FE125" s="123"/>
      <c r="FF125" s="123"/>
      <c r="FG125" s="123"/>
      <c r="FH125" s="123"/>
      <c r="FI125" s="123"/>
      <c r="FJ125" s="123"/>
      <c r="FK125" s="123"/>
      <c r="FL125" s="123"/>
      <c r="FM125" s="123"/>
      <c r="FN125" s="123"/>
      <c r="FO125" s="123"/>
      <c r="FP125" s="123"/>
      <c r="FQ125" s="123"/>
      <c r="FR125" s="123"/>
      <c r="FS125" s="123"/>
      <c r="FT125" s="123"/>
      <c r="FU125" s="123"/>
      <c r="FV125" s="123"/>
      <c r="FW125" s="123"/>
      <c r="FX125" s="123"/>
      <c r="FY125" s="123"/>
      <c r="FZ125" s="123"/>
      <c r="GA125" s="123"/>
      <c r="GB125" s="123"/>
      <c r="GC125" s="123"/>
      <c r="GD125" s="123"/>
      <c r="GE125" s="123"/>
      <c r="GF125" s="123"/>
      <c r="GG125" s="123"/>
      <c r="GH125" s="123"/>
      <c r="GI125" s="123"/>
    </row>
    <row r="126" spans="1:191" ht="17.25" thickBot="1" x14ac:dyDescent="0.35">
      <c r="A126" s="510"/>
      <c r="B126" s="276"/>
      <c r="C126" s="277"/>
      <c r="D126" s="764"/>
      <c r="E126" s="764"/>
      <c r="F126" s="764"/>
      <c r="G126" s="764"/>
      <c r="H126" s="278"/>
      <c r="I126" s="21"/>
      <c r="J126" s="22"/>
      <c r="K126" s="123"/>
      <c r="M126" s="764"/>
      <c r="N126" s="764"/>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c r="FC126" s="123"/>
      <c r="FD126" s="123"/>
      <c r="FE126" s="123"/>
      <c r="FF126" s="123"/>
      <c r="FG126" s="123"/>
      <c r="FH126" s="123"/>
      <c r="FI126" s="123"/>
      <c r="FJ126" s="123"/>
      <c r="FK126" s="123"/>
      <c r="FL126" s="123"/>
      <c r="FM126" s="123"/>
      <c r="FN126" s="123"/>
      <c r="FO126" s="123"/>
      <c r="FP126" s="123"/>
      <c r="FQ126" s="123"/>
      <c r="FR126" s="123"/>
      <c r="FS126" s="123"/>
      <c r="FT126" s="123"/>
      <c r="FU126" s="123"/>
      <c r="FV126" s="123"/>
      <c r="FW126" s="123"/>
      <c r="FX126" s="123"/>
      <c r="FY126" s="123"/>
      <c r="FZ126" s="123"/>
      <c r="GA126" s="123"/>
      <c r="GB126" s="123"/>
      <c r="GC126" s="123"/>
      <c r="GD126" s="123"/>
      <c r="GE126" s="123"/>
      <c r="GF126" s="123"/>
      <c r="GG126" s="123"/>
      <c r="GH126" s="123"/>
      <c r="GI126" s="123"/>
    </row>
    <row r="127" spans="1:191" ht="27.75" outlineLevel="1" thickBot="1" x14ac:dyDescent="0.35">
      <c r="A127" s="511"/>
      <c r="B127" s="279"/>
      <c r="C127" s="280"/>
      <c r="D127" s="281"/>
      <c r="E127" s="281"/>
      <c r="F127" s="863" t="s">
        <v>17</v>
      </c>
      <c r="G127" s="281"/>
      <c r="H127" s="863" t="s">
        <v>18</v>
      </c>
      <c r="I127" s="864" t="s">
        <v>98</v>
      </c>
      <c r="J127" s="863" t="s">
        <v>99</v>
      </c>
      <c r="K127" s="123"/>
      <c r="M127" s="764"/>
      <c r="N127" s="764"/>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c r="FC127" s="123"/>
      <c r="FD127" s="123"/>
      <c r="FE127" s="123"/>
      <c r="FF127" s="123"/>
      <c r="FG127" s="123"/>
      <c r="FH127" s="123"/>
      <c r="FI127" s="123"/>
      <c r="FJ127" s="123"/>
      <c r="FK127" s="123"/>
      <c r="FL127" s="123"/>
      <c r="FM127" s="123"/>
      <c r="FN127" s="123"/>
      <c r="FO127" s="123"/>
      <c r="FP127" s="123"/>
      <c r="FQ127" s="123"/>
      <c r="FR127" s="123"/>
      <c r="FS127" s="123"/>
      <c r="FT127" s="123"/>
      <c r="FU127" s="123"/>
      <c r="FV127" s="123"/>
      <c r="FW127" s="123"/>
      <c r="FX127" s="123"/>
      <c r="FY127" s="123"/>
      <c r="FZ127" s="123"/>
      <c r="GA127" s="123"/>
      <c r="GB127" s="123"/>
      <c r="GC127" s="123"/>
      <c r="GD127" s="123"/>
      <c r="GE127" s="123"/>
      <c r="GF127" s="123"/>
      <c r="GG127" s="123"/>
      <c r="GH127" s="123"/>
      <c r="GI127" s="123"/>
    </row>
    <row r="128" spans="1:191" ht="16.5" outlineLevel="1" x14ac:dyDescent="0.3">
      <c r="A128" s="512">
        <f>+A16</f>
        <v>100</v>
      </c>
      <c r="B128" s="904" t="str">
        <f>+B16</f>
        <v>Prime Professional Fees</v>
      </c>
      <c r="C128" s="904"/>
      <c r="D128" s="904"/>
      <c r="E128" s="904"/>
      <c r="F128" s="282">
        <f ca="1">+I21</f>
        <v>0</v>
      </c>
      <c r="G128" s="283"/>
      <c r="H128" s="865">
        <f ca="1">+J21</f>
        <v>0</v>
      </c>
      <c r="I128" s="284">
        <f ca="1">+H117-J128</f>
        <v>0</v>
      </c>
      <c r="J128" s="285">
        <f ca="1">+H106</f>
        <v>0</v>
      </c>
      <c r="K128" s="123"/>
      <c r="M128" s="764"/>
      <c r="N128" s="764"/>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c r="FC128" s="123"/>
      <c r="FD128" s="123"/>
      <c r="FE128" s="123"/>
      <c r="FF128" s="123"/>
      <c r="FG128" s="123"/>
      <c r="FH128" s="123"/>
      <c r="FI128" s="123"/>
      <c r="FJ128" s="123"/>
      <c r="FK128" s="123"/>
      <c r="FL128" s="123"/>
      <c r="FM128" s="123"/>
      <c r="FN128" s="123"/>
      <c r="FO128" s="123"/>
      <c r="FP128" s="123"/>
      <c r="FQ128" s="123"/>
      <c r="FR128" s="123"/>
      <c r="FS128" s="123"/>
      <c r="FT128" s="123"/>
      <c r="FU128" s="123"/>
      <c r="FV128" s="123"/>
      <c r="FW128" s="123"/>
      <c r="FX128" s="123"/>
      <c r="FY128" s="123"/>
      <c r="FZ128" s="123"/>
      <c r="GA128" s="123"/>
      <c r="GB128" s="123"/>
      <c r="GC128" s="123"/>
      <c r="GD128" s="123"/>
      <c r="GE128" s="123"/>
      <c r="GF128" s="123"/>
      <c r="GG128" s="123"/>
      <c r="GH128" s="123"/>
      <c r="GI128" s="123"/>
    </row>
    <row r="129" spans="1:191" ht="16.5" outlineLevel="1" x14ac:dyDescent="0.3">
      <c r="A129" s="512">
        <f>+A23</f>
        <v>200</v>
      </c>
      <c r="B129" s="904" t="str">
        <f>+B23</f>
        <v>Miscellaneous Professional Fees in Addition to Prime Professional Fees</v>
      </c>
      <c r="C129" s="904"/>
      <c r="D129" s="904"/>
      <c r="E129" s="904"/>
      <c r="F129" s="282">
        <f ca="1">+I43</f>
        <v>0</v>
      </c>
      <c r="G129" s="283"/>
      <c r="H129" s="866">
        <f ca="1">+J43</f>
        <v>0</v>
      </c>
      <c r="I129" s="286" t="e">
        <f ca="1">+(+I128/(+I128+J128))</f>
        <v>#DIV/0!</v>
      </c>
      <c r="J129" s="287" t="e">
        <f ca="1">+J128/(+I128+J128)</f>
        <v>#DIV/0!</v>
      </c>
      <c r="K129" s="123"/>
      <c r="M129" s="764"/>
      <c r="N129" s="764"/>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3"/>
      <c r="EU129" s="123"/>
      <c r="EV129" s="123"/>
      <c r="EW129" s="123"/>
      <c r="EX129" s="123"/>
      <c r="EY129" s="123"/>
      <c r="EZ129" s="123"/>
      <c r="FA129" s="123"/>
      <c r="FB129" s="123"/>
      <c r="FC129" s="123"/>
      <c r="FD129" s="123"/>
      <c r="FE129" s="123"/>
      <c r="FF129" s="123"/>
      <c r="FG129" s="123"/>
      <c r="FH129" s="123"/>
      <c r="FI129" s="123"/>
      <c r="FJ129" s="123"/>
      <c r="FK129" s="123"/>
      <c r="FL129" s="123"/>
      <c r="FM129" s="123"/>
      <c r="FN129" s="123"/>
      <c r="FO129" s="123"/>
      <c r="FP129" s="123"/>
      <c r="FQ129" s="123"/>
      <c r="FR129" s="123"/>
      <c r="FS129" s="123"/>
      <c r="FT129" s="123"/>
      <c r="FU129" s="123"/>
      <c r="FV129" s="123"/>
      <c r="FW129" s="123"/>
      <c r="FX129" s="123"/>
      <c r="FY129" s="123"/>
      <c r="FZ129" s="123"/>
      <c r="GA129" s="123"/>
      <c r="GB129" s="123"/>
      <c r="GC129" s="123"/>
      <c r="GD129" s="123"/>
      <c r="GE129" s="123"/>
      <c r="GF129" s="123"/>
      <c r="GG129" s="123"/>
      <c r="GH129" s="123"/>
      <c r="GI129" s="123"/>
    </row>
    <row r="130" spans="1:191" ht="16.5" outlineLevel="1" x14ac:dyDescent="0.3">
      <c r="A130" s="512">
        <f>+A47</f>
        <v>300</v>
      </c>
      <c r="B130" s="904" t="str">
        <f>+B47</f>
        <v>Site Development Costs</v>
      </c>
      <c r="C130" s="904"/>
      <c r="D130" s="904"/>
      <c r="E130" s="904"/>
      <c r="F130" s="282">
        <f ca="1">+I53</f>
        <v>0</v>
      </c>
      <c r="G130" s="283"/>
      <c r="H130" s="866">
        <f ca="1">+J53</f>
        <v>0</v>
      </c>
      <c r="I130" s="288"/>
      <c r="J130" s="289"/>
      <c r="K130" s="123"/>
      <c r="M130" s="764"/>
      <c r="N130" s="764"/>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3"/>
      <c r="EU130" s="123"/>
      <c r="EV130" s="123"/>
      <c r="EW130" s="123"/>
      <c r="EX130" s="123"/>
      <c r="EY130" s="123"/>
      <c r="EZ130" s="123"/>
      <c r="FA130" s="123"/>
      <c r="FB130" s="123"/>
      <c r="FC130" s="123"/>
      <c r="FD130" s="123"/>
      <c r="FE130" s="123"/>
      <c r="FF130" s="123"/>
      <c r="FG130" s="123"/>
      <c r="FH130" s="123"/>
      <c r="FI130" s="123"/>
      <c r="FJ130" s="123"/>
      <c r="FK130" s="123"/>
      <c r="FL130" s="123"/>
      <c r="FM130" s="123"/>
      <c r="FN130" s="123"/>
      <c r="FO130" s="123"/>
      <c r="FP130" s="123"/>
      <c r="FQ130" s="123"/>
      <c r="FR130" s="123"/>
      <c r="FS130" s="123"/>
      <c r="FT130" s="123"/>
      <c r="FU130" s="123"/>
      <c r="FV130" s="123"/>
      <c r="FW130" s="123"/>
      <c r="FX130" s="123"/>
      <c r="FY130" s="123"/>
      <c r="FZ130" s="123"/>
      <c r="GA130" s="123"/>
      <c r="GB130" s="123"/>
      <c r="GC130" s="123"/>
      <c r="GD130" s="123"/>
      <c r="GE130" s="123"/>
      <c r="GF130" s="123"/>
      <c r="GG130" s="123"/>
      <c r="GH130" s="123"/>
      <c r="GI130" s="123"/>
    </row>
    <row r="131" spans="1:191" ht="16.5" outlineLevel="1" x14ac:dyDescent="0.3">
      <c r="A131" s="512">
        <f>+A55</f>
        <v>400</v>
      </c>
      <c r="B131" s="904" t="str">
        <f>+B55</f>
        <v>Related Soft Costs</v>
      </c>
      <c r="C131" s="904"/>
      <c r="D131" s="904"/>
      <c r="E131" s="904"/>
      <c r="F131" s="282">
        <f ca="1">+I60</f>
        <v>0</v>
      </c>
      <c r="G131" s="283"/>
      <c r="H131" s="866">
        <f ca="1">+J60</f>
        <v>0</v>
      </c>
      <c r="I131" s="288"/>
      <c r="J131" s="289"/>
      <c r="K131" s="123"/>
      <c r="M131" s="764"/>
      <c r="N131" s="764"/>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3"/>
      <c r="EU131" s="123"/>
      <c r="EV131" s="123"/>
      <c r="EW131" s="123"/>
      <c r="EX131" s="123"/>
      <c r="EY131" s="123"/>
      <c r="EZ131" s="123"/>
      <c r="FA131" s="123"/>
      <c r="FB131" s="123"/>
      <c r="FC131" s="123"/>
      <c r="FD131" s="123"/>
      <c r="FE131" s="123"/>
      <c r="FF131" s="123"/>
      <c r="FG131" s="123"/>
      <c r="FH131" s="123"/>
      <c r="FI131" s="123"/>
      <c r="FJ131" s="123"/>
      <c r="FK131" s="123"/>
      <c r="FL131" s="123"/>
      <c r="FM131" s="123"/>
      <c r="FN131" s="123"/>
      <c r="FO131" s="123"/>
      <c r="FP131" s="123"/>
      <c r="FQ131" s="123"/>
      <c r="FR131" s="123"/>
      <c r="FS131" s="123"/>
      <c r="FT131" s="123"/>
      <c r="FU131" s="123"/>
      <c r="FV131" s="123"/>
      <c r="FW131" s="123"/>
      <c r="FX131" s="123"/>
      <c r="FY131" s="123"/>
      <c r="FZ131" s="123"/>
      <c r="GA131" s="123"/>
      <c r="GB131" s="123"/>
      <c r="GC131" s="123"/>
      <c r="GD131" s="123"/>
      <c r="GE131" s="123"/>
      <c r="GF131" s="123"/>
      <c r="GG131" s="123"/>
      <c r="GH131" s="123"/>
      <c r="GI131" s="123"/>
    </row>
    <row r="132" spans="1:191" ht="16.5" outlineLevel="1" x14ac:dyDescent="0.3">
      <c r="A132" s="512">
        <f>+A64</f>
        <v>500</v>
      </c>
      <c r="B132" s="904" t="str">
        <f>+B64</f>
        <v>Construction / Renovation Costs (General Contract)</v>
      </c>
      <c r="C132" s="904"/>
      <c r="D132" s="904"/>
      <c r="E132" s="904"/>
      <c r="F132" s="282">
        <f ca="1">+I72</f>
        <v>0</v>
      </c>
      <c r="G132" s="283"/>
      <c r="H132" s="866">
        <f ca="1">+J72</f>
        <v>0</v>
      </c>
      <c r="I132" s="288"/>
      <c r="J132" s="289"/>
      <c r="K132" s="123"/>
      <c r="M132" s="764"/>
      <c r="N132" s="764"/>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c r="EZ132" s="123"/>
      <c r="FA132" s="123"/>
      <c r="FB132" s="123"/>
      <c r="FC132" s="123"/>
      <c r="FD132" s="123"/>
      <c r="FE132" s="123"/>
      <c r="FF132" s="123"/>
      <c r="FG132" s="123"/>
      <c r="FH132" s="123"/>
      <c r="FI132" s="123"/>
      <c r="FJ132" s="123"/>
      <c r="FK132" s="123"/>
      <c r="FL132" s="123"/>
      <c r="FM132" s="123"/>
      <c r="FN132" s="123"/>
      <c r="FO132" s="123"/>
      <c r="FP132" s="123"/>
      <c r="FQ132" s="123"/>
      <c r="FR132" s="123"/>
      <c r="FS132" s="123"/>
      <c r="FT132" s="123"/>
      <c r="FU132" s="123"/>
      <c r="FV132" s="123"/>
      <c r="FW132" s="123"/>
      <c r="FX132" s="123"/>
      <c r="FY132" s="123"/>
      <c r="FZ132" s="123"/>
      <c r="GA132" s="123"/>
      <c r="GB132" s="123"/>
      <c r="GC132" s="123"/>
      <c r="GD132" s="123"/>
      <c r="GE132" s="123"/>
      <c r="GF132" s="123"/>
      <c r="GG132" s="123"/>
      <c r="GH132" s="123"/>
      <c r="GI132" s="123"/>
    </row>
    <row r="133" spans="1:191" ht="16.5" outlineLevel="1" x14ac:dyDescent="0.3">
      <c r="A133" s="512">
        <f>+A74</f>
        <v>550</v>
      </c>
      <c r="B133" s="904" t="str">
        <f>+B74</f>
        <v>Related Construction / Renovation Costs (Outside of General Contract)</v>
      </c>
      <c r="C133" s="904"/>
      <c r="D133" s="904"/>
      <c r="E133" s="904"/>
      <c r="F133" s="282">
        <f ca="1">+I81</f>
        <v>0</v>
      </c>
      <c r="G133" s="283"/>
      <c r="H133" s="866">
        <f ca="1">+J81</f>
        <v>0</v>
      </c>
      <c r="I133" s="288"/>
      <c r="J133" s="289"/>
      <c r="K133" s="123"/>
      <c r="M133" s="764"/>
      <c r="N133" s="764"/>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3"/>
      <c r="EU133" s="123"/>
      <c r="EV133" s="123"/>
      <c r="EW133" s="123"/>
      <c r="EX133" s="123"/>
      <c r="EY133" s="123"/>
      <c r="EZ133" s="123"/>
      <c r="FA133" s="123"/>
      <c r="FB133" s="123"/>
      <c r="FC133" s="123"/>
      <c r="FD133" s="123"/>
      <c r="FE133" s="123"/>
      <c r="FF133" s="123"/>
      <c r="FG133" s="123"/>
      <c r="FH133" s="123"/>
      <c r="FI133" s="123"/>
      <c r="FJ133" s="123"/>
      <c r="FK133" s="123"/>
      <c r="FL133" s="123"/>
      <c r="FM133" s="123"/>
      <c r="FN133" s="123"/>
      <c r="FO133" s="123"/>
      <c r="FP133" s="123"/>
      <c r="FQ133" s="123"/>
      <c r="FR133" s="123"/>
      <c r="FS133" s="123"/>
      <c r="FT133" s="123"/>
      <c r="FU133" s="123"/>
      <c r="FV133" s="123"/>
      <c r="FW133" s="123"/>
      <c r="FX133" s="123"/>
      <c r="FY133" s="123"/>
      <c r="FZ133" s="123"/>
      <c r="GA133" s="123"/>
      <c r="GB133" s="123"/>
      <c r="GC133" s="123"/>
      <c r="GD133" s="123"/>
      <c r="GE133" s="123"/>
      <c r="GF133" s="123"/>
      <c r="GG133" s="123"/>
      <c r="GH133" s="123"/>
      <c r="GI133" s="123"/>
    </row>
    <row r="134" spans="1:191" ht="16.5" outlineLevel="1" x14ac:dyDescent="0.3">
      <c r="A134" s="512">
        <f>+A84</f>
        <v>600</v>
      </c>
      <c r="B134" s="904" t="str">
        <f>+B84</f>
        <v>Materials Inspection  &amp; Testing</v>
      </c>
      <c r="C134" s="904"/>
      <c r="D134" s="904"/>
      <c r="E134" s="904"/>
      <c r="F134" s="282">
        <f ca="1">+I94</f>
        <v>0</v>
      </c>
      <c r="G134" s="283"/>
      <c r="H134" s="866">
        <f ca="1">+J94</f>
        <v>0</v>
      </c>
      <c r="I134" s="288"/>
      <c r="J134" s="289"/>
      <c r="K134" s="123"/>
      <c r="M134" s="764"/>
      <c r="N134" s="764"/>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3"/>
      <c r="EU134" s="123"/>
      <c r="EV134" s="123"/>
      <c r="EW134" s="123"/>
      <c r="EX134" s="123"/>
      <c r="EY134" s="123"/>
      <c r="EZ134" s="123"/>
      <c r="FA134" s="123"/>
      <c r="FB134" s="123"/>
      <c r="FC134" s="123"/>
      <c r="FD134" s="123"/>
      <c r="FE134" s="123"/>
      <c r="FF134" s="123"/>
      <c r="FG134" s="123"/>
      <c r="FH134" s="123"/>
      <c r="FI134" s="123"/>
      <c r="FJ134" s="123"/>
      <c r="FK134" s="123"/>
      <c r="FL134" s="123"/>
      <c r="FM134" s="123"/>
      <c r="FN134" s="123"/>
      <c r="FO134" s="123"/>
      <c r="FP134" s="123"/>
      <c r="FQ134" s="123"/>
      <c r="FR134" s="123"/>
      <c r="FS134" s="123"/>
      <c r="FT134" s="123"/>
      <c r="FU134" s="123"/>
      <c r="FV134" s="123"/>
      <c r="FW134" s="123"/>
      <c r="FX134" s="123"/>
      <c r="FY134" s="123"/>
      <c r="FZ134" s="123"/>
      <c r="GA134" s="123"/>
      <c r="GB134" s="123"/>
      <c r="GC134" s="123"/>
      <c r="GD134" s="123"/>
      <c r="GE134" s="123"/>
      <c r="GF134" s="123"/>
      <c r="GG134" s="123"/>
      <c r="GH134" s="123"/>
      <c r="GI134" s="123"/>
    </row>
    <row r="135" spans="1:191" ht="16.5" outlineLevel="1" x14ac:dyDescent="0.3">
      <c r="A135" s="512">
        <f>+A96</f>
        <v>700</v>
      </c>
      <c r="B135" s="904" t="str">
        <f>+B96</f>
        <v>Furnishings and Equipment</v>
      </c>
      <c r="C135" s="904"/>
      <c r="D135" s="904"/>
      <c r="E135" s="904"/>
      <c r="F135" s="282">
        <f ca="1">+I105</f>
        <v>0</v>
      </c>
      <c r="G135" s="283"/>
      <c r="H135" s="866">
        <f ca="1">+J105</f>
        <v>0</v>
      </c>
      <c r="I135" s="288"/>
      <c r="J135" s="289"/>
      <c r="K135" s="123"/>
      <c r="M135" s="764"/>
      <c r="N135" s="764"/>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3"/>
      <c r="EU135" s="123"/>
      <c r="EV135" s="123"/>
      <c r="EW135" s="123"/>
      <c r="EX135" s="123"/>
      <c r="EY135" s="123"/>
      <c r="EZ135" s="123"/>
      <c r="FA135" s="123"/>
      <c r="FB135" s="123"/>
      <c r="FC135" s="123"/>
      <c r="FD135" s="123"/>
      <c r="FE135" s="123"/>
      <c r="FF135" s="123"/>
      <c r="FG135" s="123"/>
      <c r="FH135" s="123"/>
      <c r="FI135" s="123"/>
      <c r="FJ135" s="123"/>
      <c r="FK135" s="123"/>
      <c r="FL135" s="123"/>
      <c r="FM135" s="123"/>
      <c r="FN135" s="123"/>
      <c r="FO135" s="123"/>
      <c r="FP135" s="123"/>
      <c r="FQ135" s="123"/>
      <c r="FR135" s="123"/>
      <c r="FS135" s="123"/>
      <c r="FT135" s="123"/>
      <c r="FU135" s="123"/>
      <c r="FV135" s="123"/>
      <c r="FW135" s="123"/>
      <c r="FX135" s="123"/>
      <c r="FY135" s="123"/>
      <c r="FZ135" s="123"/>
      <c r="GA135" s="123"/>
      <c r="GB135" s="123"/>
      <c r="GC135" s="123"/>
      <c r="GD135" s="123"/>
      <c r="GE135" s="123"/>
      <c r="GF135" s="123"/>
      <c r="GG135" s="123"/>
      <c r="GH135" s="123"/>
      <c r="GI135" s="123"/>
    </row>
    <row r="136" spans="1:191" ht="16.5" outlineLevel="1" x14ac:dyDescent="0.3">
      <c r="A136" s="512">
        <f>+A109</f>
        <v>800</v>
      </c>
      <c r="B136" s="904" t="str">
        <f>+B108</f>
        <v>Contingencies</v>
      </c>
      <c r="C136" s="904"/>
      <c r="D136" s="904"/>
      <c r="E136" s="904"/>
      <c r="F136" s="290">
        <f ca="1">+I113</f>
        <v>0</v>
      </c>
      <c r="G136" s="283"/>
      <c r="H136" s="866">
        <f ca="1">+J113</f>
        <v>0</v>
      </c>
      <c r="I136" s="288"/>
      <c r="J136" s="289"/>
      <c r="K136" s="123"/>
      <c r="M136" s="764"/>
      <c r="N136" s="764"/>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3"/>
      <c r="EU136" s="123"/>
      <c r="EV136" s="123"/>
      <c r="EW136" s="123"/>
      <c r="EX136" s="123"/>
      <c r="EY136" s="123"/>
      <c r="EZ136" s="123"/>
      <c r="FA136" s="123"/>
      <c r="FB136" s="123"/>
      <c r="FC136" s="123"/>
      <c r="FD136" s="123"/>
      <c r="FE136" s="123"/>
      <c r="FF136" s="123"/>
      <c r="FG136" s="123"/>
      <c r="FH136" s="123"/>
      <c r="FI136" s="123"/>
      <c r="FJ136" s="123"/>
      <c r="FK136" s="123"/>
      <c r="FL136" s="123"/>
      <c r="FM136" s="123"/>
      <c r="FN136" s="123"/>
      <c r="FO136" s="123"/>
      <c r="FP136" s="123"/>
      <c r="FQ136" s="123"/>
      <c r="FR136" s="123"/>
      <c r="FS136" s="123"/>
      <c r="FT136" s="123"/>
      <c r="FU136" s="123"/>
      <c r="FV136" s="123"/>
      <c r="FW136" s="123"/>
      <c r="FX136" s="123"/>
      <c r="FY136" s="123"/>
      <c r="FZ136" s="123"/>
      <c r="GA136" s="123"/>
      <c r="GB136" s="123"/>
      <c r="GC136" s="123"/>
      <c r="GD136" s="123"/>
      <c r="GE136" s="123"/>
      <c r="GF136" s="123"/>
      <c r="GG136" s="123"/>
      <c r="GH136" s="123"/>
      <c r="GI136" s="123"/>
    </row>
    <row r="137" spans="1:191" ht="16.5" outlineLevel="1" thickBot="1" x14ac:dyDescent="0.35">
      <c r="A137" s="513"/>
      <c r="B137" s="291"/>
      <c r="C137" s="292"/>
      <c r="D137" s="293"/>
      <c r="E137" s="293"/>
      <c r="F137" s="294">
        <f ca="1">SUM(F128:F136)</f>
        <v>0</v>
      </c>
      <c r="G137" s="293"/>
      <c r="H137" s="867">
        <f ca="1">SUM(H128:H136)</f>
        <v>0</v>
      </c>
      <c r="I137" s="295"/>
      <c r="J137" s="296"/>
      <c r="K137" s="123"/>
      <c r="M137" s="764"/>
      <c r="N137" s="764"/>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3"/>
      <c r="EU137" s="123"/>
      <c r="EV137" s="123"/>
      <c r="EW137" s="123"/>
      <c r="EX137" s="123"/>
      <c r="EY137" s="123"/>
      <c r="EZ137" s="123"/>
      <c r="FA137" s="123"/>
      <c r="FB137" s="123"/>
      <c r="FC137" s="123"/>
      <c r="FD137" s="123"/>
      <c r="FE137" s="123"/>
      <c r="FF137" s="123"/>
      <c r="FG137" s="123"/>
      <c r="FH137" s="123"/>
      <c r="FI137" s="123"/>
      <c r="FJ137" s="123"/>
      <c r="FK137" s="123"/>
      <c r="FL137" s="123"/>
      <c r="FM137" s="123"/>
      <c r="FN137" s="123"/>
      <c r="FO137" s="123"/>
      <c r="FP137" s="123"/>
      <c r="FQ137" s="123"/>
      <c r="FR137" s="123"/>
      <c r="FS137" s="123"/>
      <c r="FT137" s="123"/>
      <c r="FU137" s="123"/>
      <c r="FV137" s="123"/>
      <c r="FW137" s="123"/>
      <c r="FX137" s="123"/>
      <c r="FY137" s="123"/>
      <c r="FZ137" s="123"/>
      <c r="GA137" s="123"/>
      <c r="GB137" s="123"/>
      <c r="GC137" s="123"/>
      <c r="GD137" s="123"/>
      <c r="GE137" s="123"/>
      <c r="GF137" s="123"/>
      <c r="GG137" s="123"/>
      <c r="GH137" s="123"/>
      <c r="GI137" s="123"/>
    </row>
    <row r="138" spans="1:191" x14ac:dyDescent="0.3">
      <c r="A138" s="514"/>
      <c r="B138" s="117"/>
      <c r="C138" s="118"/>
      <c r="D138" s="119"/>
      <c r="E138" s="119"/>
      <c r="F138" s="119"/>
      <c r="G138" s="119"/>
      <c r="H138" s="297"/>
      <c r="I138" s="121"/>
      <c r="J138" s="122"/>
      <c r="K138" s="123"/>
      <c r="M138" s="764"/>
      <c r="N138" s="764"/>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3"/>
      <c r="EU138" s="123"/>
      <c r="EV138" s="123"/>
      <c r="EW138" s="123"/>
      <c r="EX138" s="123"/>
      <c r="EY138" s="123"/>
      <c r="EZ138" s="123"/>
      <c r="FA138" s="123"/>
      <c r="FB138" s="123"/>
      <c r="FC138" s="123"/>
      <c r="FD138" s="123"/>
      <c r="FE138" s="123"/>
      <c r="FF138" s="123"/>
      <c r="FG138" s="123"/>
      <c r="FH138" s="123"/>
      <c r="FI138" s="123"/>
      <c r="FJ138" s="123"/>
      <c r="FK138" s="123"/>
      <c r="FL138" s="123"/>
      <c r="FM138" s="123"/>
      <c r="FN138" s="123"/>
      <c r="FO138" s="123"/>
      <c r="FP138" s="123"/>
      <c r="FQ138" s="123"/>
      <c r="FR138" s="123"/>
      <c r="FS138" s="123"/>
      <c r="FT138" s="123"/>
      <c r="FU138" s="123"/>
      <c r="FV138" s="123"/>
      <c r="FW138" s="123"/>
      <c r="FX138" s="123"/>
      <c r="FY138" s="123"/>
      <c r="FZ138" s="123"/>
      <c r="GA138" s="123"/>
      <c r="GB138" s="123"/>
      <c r="GC138" s="123"/>
      <c r="GD138" s="123"/>
      <c r="GE138" s="123"/>
      <c r="GF138" s="123"/>
      <c r="GG138" s="123"/>
      <c r="GH138" s="123"/>
      <c r="GI138" s="123"/>
    </row>
    <row r="139" spans="1:191" x14ac:dyDescent="0.3">
      <c r="A139" s="514"/>
      <c r="B139" s="117"/>
      <c r="C139" s="118"/>
      <c r="D139" s="119"/>
      <c r="E139" s="119"/>
      <c r="F139" s="119"/>
      <c r="G139" s="119"/>
      <c r="H139" s="297"/>
      <c r="I139" s="119"/>
      <c r="J139" s="122"/>
      <c r="K139" s="123"/>
      <c r="M139" s="764"/>
      <c r="N139" s="764"/>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3"/>
      <c r="EU139" s="123"/>
      <c r="EV139" s="123"/>
      <c r="EW139" s="123"/>
      <c r="EX139" s="123"/>
      <c r="EY139" s="123"/>
      <c r="EZ139" s="123"/>
      <c r="FA139" s="123"/>
      <c r="FB139" s="123"/>
      <c r="FC139" s="123"/>
      <c r="FD139" s="123"/>
      <c r="FE139" s="123"/>
      <c r="FF139" s="123"/>
      <c r="FG139" s="123"/>
      <c r="FH139" s="123"/>
      <c r="FI139" s="123"/>
      <c r="FJ139" s="123"/>
      <c r="FK139" s="123"/>
      <c r="FL139" s="123"/>
      <c r="FM139" s="123"/>
      <c r="FN139" s="123"/>
      <c r="FO139" s="123"/>
      <c r="FP139" s="123"/>
      <c r="FQ139" s="123"/>
      <c r="FR139" s="123"/>
      <c r="FS139" s="123"/>
      <c r="FT139" s="123"/>
      <c r="FU139" s="123"/>
      <c r="FV139" s="123"/>
      <c r="FW139" s="123"/>
      <c r="FX139" s="123"/>
      <c r="FY139" s="123"/>
      <c r="FZ139" s="123"/>
      <c r="GA139" s="123"/>
      <c r="GB139" s="123"/>
      <c r="GC139" s="123"/>
      <c r="GD139" s="123"/>
      <c r="GE139" s="123"/>
      <c r="GF139" s="123"/>
      <c r="GG139" s="123"/>
      <c r="GH139" s="123"/>
      <c r="GI139" s="123"/>
    </row>
    <row r="140" spans="1:191" x14ac:dyDescent="0.3">
      <c r="A140" s="514"/>
      <c r="B140" s="117"/>
      <c r="C140" s="118"/>
      <c r="D140" s="119"/>
      <c r="E140" s="119"/>
      <c r="F140" s="119"/>
      <c r="G140" s="119"/>
      <c r="H140" s="297"/>
      <c r="I140" s="119"/>
      <c r="J140" s="122"/>
      <c r="K140" s="123"/>
      <c r="M140" s="764"/>
      <c r="N140" s="764"/>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c r="FH140" s="123"/>
      <c r="FI140" s="123"/>
      <c r="FJ140" s="123"/>
      <c r="FK140" s="123"/>
      <c r="FL140" s="123"/>
      <c r="FM140" s="123"/>
      <c r="FN140" s="123"/>
      <c r="FO140" s="123"/>
      <c r="FP140" s="123"/>
      <c r="FQ140" s="123"/>
      <c r="FR140" s="123"/>
      <c r="FS140" s="123"/>
      <c r="FT140" s="123"/>
      <c r="FU140" s="123"/>
      <c r="FV140" s="123"/>
      <c r="FW140" s="123"/>
      <c r="FX140" s="123"/>
      <c r="FY140" s="123"/>
      <c r="FZ140" s="123"/>
      <c r="GA140" s="123"/>
      <c r="GB140" s="123"/>
      <c r="GC140" s="123"/>
      <c r="GD140" s="123"/>
      <c r="GE140" s="123"/>
      <c r="GF140" s="123"/>
      <c r="GG140" s="123"/>
      <c r="GH140" s="123"/>
      <c r="GI140" s="123"/>
    </row>
    <row r="141" spans="1:191" x14ac:dyDescent="0.3">
      <c r="A141" s="514"/>
      <c r="B141" s="117"/>
      <c r="C141" s="118"/>
      <c r="D141" s="119"/>
      <c r="E141" s="119"/>
      <c r="F141" s="119"/>
      <c r="G141" s="119"/>
      <c r="H141" s="297"/>
      <c r="I141" s="119"/>
      <c r="J141" s="122"/>
      <c r="K141" s="123"/>
      <c r="M141" s="764"/>
      <c r="N141" s="764"/>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c r="FC141" s="123"/>
      <c r="FD141" s="123"/>
      <c r="FE141" s="123"/>
      <c r="FF141" s="123"/>
      <c r="FG141" s="123"/>
      <c r="FH141" s="123"/>
      <c r="FI141" s="123"/>
      <c r="FJ141" s="123"/>
      <c r="FK141" s="123"/>
      <c r="FL141" s="123"/>
      <c r="FM141" s="123"/>
      <c r="FN141" s="123"/>
      <c r="FO141" s="123"/>
      <c r="FP141" s="123"/>
      <c r="FQ141" s="123"/>
      <c r="FR141" s="123"/>
      <c r="FS141" s="123"/>
      <c r="FT141" s="123"/>
      <c r="FU141" s="123"/>
      <c r="FV141" s="123"/>
      <c r="FW141" s="123"/>
      <c r="FX141" s="123"/>
      <c r="FY141" s="123"/>
      <c r="FZ141" s="123"/>
      <c r="GA141" s="123"/>
      <c r="GB141" s="123"/>
      <c r="GC141" s="123"/>
      <c r="GD141" s="123"/>
      <c r="GE141" s="123"/>
      <c r="GF141" s="123"/>
      <c r="GG141" s="123"/>
      <c r="GH141" s="123"/>
      <c r="GI141" s="123"/>
    </row>
    <row r="142" spans="1:191" x14ac:dyDescent="0.3">
      <c r="A142" s="515"/>
      <c r="B142" s="276"/>
      <c r="C142" s="277"/>
      <c r="D142" s="123"/>
      <c r="E142" s="123"/>
      <c r="F142" s="123"/>
      <c r="G142" s="123"/>
      <c r="H142" s="298"/>
      <c r="I142" s="21"/>
      <c r="J142" s="25"/>
      <c r="K142" s="123"/>
      <c r="M142" s="764"/>
      <c r="N142" s="764"/>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c r="FL142" s="123"/>
      <c r="FM142" s="123"/>
      <c r="FN142" s="123"/>
      <c r="FO142" s="123"/>
      <c r="FP142" s="123"/>
      <c r="FQ142" s="123"/>
      <c r="FR142" s="123"/>
      <c r="FS142" s="123"/>
      <c r="FT142" s="123"/>
      <c r="FU142" s="123"/>
      <c r="FV142" s="123"/>
      <c r="FW142" s="123"/>
      <c r="FX142" s="123"/>
      <c r="FY142" s="123"/>
      <c r="FZ142" s="123"/>
      <c r="GA142" s="123"/>
      <c r="GB142" s="123"/>
      <c r="GC142" s="123"/>
      <c r="GD142" s="123"/>
      <c r="GE142" s="123"/>
      <c r="GF142" s="123"/>
      <c r="GG142" s="123"/>
      <c r="GH142" s="123"/>
      <c r="GI142" s="123"/>
    </row>
  </sheetData>
  <dataConsolidate/>
  <mergeCells count="11">
    <mergeCell ref="B131:E131"/>
    <mergeCell ref="O3:V3"/>
    <mergeCell ref="I11:J11"/>
    <mergeCell ref="B128:E128"/>
    <mergeCell ref="B129:E129"/>
    <mergeCell ref="B130:E130"/>
    <mergeCell ref="B132:E132"/>
    <mergeCell ref="B133:E133"/>
    <mergeCell ref="B134:E134"/>
    <mergeCell ref="B135:E135"/>
    <mergeCell ref="B136:E136"/>
  </mergeCells>
  <conditionalFormatting sqref="G17:G112">
    <cfRule type="containsText" dxfId="12" priority="1" stopIfTrue="1" operator="containsText" text="   none">
      <formula>NOT(ISERROR(SEARCH("   none",G17)))</formula>
    </cfRule>
  </conditionalFormatting>
  <dataValidations count="3">
    <dataValidation type="list" allowBlank="1" showInputMessage="1" showErrorMessage="1" sqref="D120">
      <formula1>choice3</formula1>
    </dataValidation>
    <dataValidation type="list" allowBlank="1" showInputMessage="1" showErrorMessage="1" sqref="G110:G112 G17:G20 G24:G42 G48:G52 G56:G59 G85:G93 G69 G65:G67 G71 G75:G80 G97:G104">
      <formula1>tax</formula1>
    </dataValidation>
    <dataValidation type="list" allowBlank="1" showInputMessage="1" showErrorMessage="1" sqref="D17:D19">
      <formula1>choice2</formula1>
    </dataValidation>
  </dataValidations>
  <printOptions horizontalCentered="1"/>
  <pageMargins left="0" right="0" top="0.25" bottom="0.25" header="0" footer="0"/>
  <pageSetup scale="68" orientation="portrait" r:id="rId1"/>
  <headerFooter alignWithMargins="0">
    <oddFooter>&amp;L&amp;Z&amp;F&amp;R&amp;D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Choose a class.">
                <anchor moveWithCells="1">
                  <from>
                    <xdr:col>2</xdr:col>
                    <xdr:colOff>276225</xdr:colOff>
                    <xdr:row>9</xdr:row>
                    <xdr:rowOff>28575</xdr:rowOff>
                  </from>
                  <to>
                    <xdr:col>2</xdr:col>
                    <xdr:colOff>4400550</xdr:colOff>
                    <xdr:row>10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93"/>
  <sheetViews>
    <sheetView zoomScale="90" zoomScaleNormal="90" workbookViewId="0">
      <selection activeCell="F30" sqref="F30"/>
    </sheetView>
  </sheetViews>
  <sheetFormatPr defaultRowHeight="11.25" x14ac:dyDescent="0.2"/>
  <cols>
    <col min="1" max="1" width="7.85546875" customWidth="1"/>
    <col min="2" max="2" width="83.5703125" customWidth="1"/>
    <col min="3" max="4" width="16.7109375" customWidth="1"/>
    <col min="5" max="5" width="17.85546875" customWidth="1"/>
    <col min="6" max="6" width="112.140625" customWidth="1"/>
    <col min="254" max="254" width="7.28515625" customWidth="1"/>
    <col min="255" max="255" width="63.140625" customWidth="1"/>
    <col min="256" max="257" width="16.7109375" customWidth="1"/>
    <col min="510" max="510" width="7.28515625" customWidth="1"/>
    <col min="511" max="511" width="63.140625" customWidth="1"/>
    <col min="512" max="513" width="16.7109375" customWidth="1"/>
    <col min="766" max="766" width="7.28515625" customWidth="1"/>
    <col min="767" max="767" width="63.140625" customWidth="1"/>
    <col min="768" max="769" width="16.7109375" customWidth="1"/>
    <col min="1022" max="1022" width="7.28515625" customWidth="1"/>
    <col min="1023" max="1023" width="63.140625" customWidth="1"/>
    <col min="1024" max="1025" width="16.7109375" customWidth="1"/>
    <col min="1278" max="1278" width="7.28515625" customWidth="1"/>
    <col min="1279" max="1279" width="63.140625" customWidth="1"/>
    <col min="1280" max="1281" width="16.7109375" customWidth="1"/>
    <col min="1534" max="1534" width="7.28515625" customWidth="1"/>
    <col min="1535" max="1535" width="63.140625" customWidth="1"/>
    <col min="1536" max="1537" width="16.7109375" customWidth="1"/>
    <col min="1790" max="1790" width="7.28515625" customWidth="1"/>
    <col min="1791" max="1791" width="63.140625" customWidth="1"/>
    <col min="1792" max="1793" width="16.7109375" customWidth="1"/>
    <col min="2046" max="2046" width="7.28515625" customWidth="1"/>
    <col min="2047" max="2047" width="63.140625" customWidth="1"/>
    <col min="2048" max="2049" width="16.7109375" customWidth="1"/>
    <col min="2302" max="2302" width="7.28515625" customWidth="1"/>
    <col min="2303" max="2303" width="63.140625" customWidth="1"/>
    <col min="2304" max="2305" width="16.7109375" customWidth="1"/>
    <col min="2558" max="2558" width="7.28515625" customWidth="1"/>
    <col min="2559" max="2559" width="63.140625" customWidth="1"/>
    <col min="2560" max="2561" width="16.7109375" customWidth="1"/>
    <col min="2814" max="2814" width="7.28515625" customWidth="1"/>
    <col min="2815" max="2815" width="63.140625" customWidth="1"/>
    <col min="2816" max="2817" width="16.7109375" customWidth="1"/>
    <col min="3070" max="3070" width="7.28515625" customWidth="1"/>
    <col min="3071" max="3071" width="63.140625" customWidth="1"/>
    <col min="3072" max="3073" width="16.7109375" customWidth="1"/>
    <col min="3326" max="3326" width="7.28515625" customWidth="1"/>
    <col min="3327" max="3327" width="63.140625" customWidth="1"/>
    <col min="3328" max="3329" width="16.7109375" customWidth="1"/>
    <col min="3582" max="3582" width="7.28515625" customWidth="1"/>
    <col min="3583" max="3583" width="63.140625" customWidth="1"/>
    <col min="3584" max="3585" width="16.7109375" customWidth="1"/>
    <col min="3838" max="3838" width="7.28515625" customWidth="1"/>
    <col min="3839" max="3839" width="63.140625" customWidth="1"/>
    <col min="3840" max="3841" width="16.7109375" customWidth="1"/>
    <col min="4094" max="4094" width="7.28515625" customWidth="1"/>
    <col min="4095" max="4095" width="63.140625" customWidth="1"/>
    <col min="4096" max="4097" width="16.7109375" customWidth="1"/>
    <col min="4350" max="4350" width="7.28515625" customWidth="1"/>
    <col min="4351" max="4351" width="63.140625" customWidth="1"/>
    <col min="4352" max="4353" width="16.7109375" customWidth="1"/>
    <col min="4606" max="4606" width="7.28515625" customWidth="1"/>
    <col min="4607" max="4607" width="63.140625" customWidth="1"/>
    <col min="4608" max="4609" width="16.7109375" customWidth="1"/>
    <col min="4862" max="4862" width="7.28515625" customWidth="1"/>
    <col min="4863" max="4863" width="63.140625" customWidth="1"/>
    <col min="4864" max="4865" width="16.7109375" customWidth="1"/>
    <col min="5118" max="5118" width="7.28515625" customWidth="1"/>
    <col min="5119" max="5119" width="63.140625" customWidth="1"/>
    <col min="5120" max="5121" width="16.7109375" customWidth="1"/>
    <col min="5374" max="5374" width="7.28515625" customWidth="1"/>
    <col min="5375" max="5375" width="63.140625" customWidth="1"/>
    <col min="5376" max="5377" width="16.7109375" customWidth="1"/>
    <col min="5630" max="5630" width="7.28515625" customWidth="1"/>
    <col min="5631" max="5631" width="63.140625" customWidth="1"/>
    <col min="5632" max="5633" width="16.7109375" customWidth="1"/>
    <col min="5886" max="5886" width="7.28515625" customWidth="1"/>
    <col min="5887" max="5887" width="63.140625" customWidth="1"/>
    <col min="5888" max="5889" width="16.7109375" customWidth="1"/>
    <col min="6142" max="6142" width="7.28515625" customWidth="1"/>
    <col min="6143" max="6143" width="63.140625" customWidth="1"/>
    <col min="6144" max="6145" width="16.7109375" customWidth="1"/>
    <col min="6398" max="6398" width="7.28515625" customWidth="1"/>
    <col min="6399" max="6399" width="63.140625" customWidth="1"/>
    <col min="6400" max="6401" width="16.7109375" customWidth="1"/>
    <col min="6654" max="6654" width="7.28515625" customWidth="1"/>
    <col min="6655" max="6655" width="63.140625" customWidth="1"/>
    <col min="6656" max="6657" width="16.7109375" customWidth="1"/>
    <col min="6910" max="6910" width="7.28515625" customWidth="1"/>
    <col min="6911" max="6911" width="63.140625" customWidth="1"/>
    <col min="6912" max="6913" width="16.7109375" customWidth="1"/>
    <col min="7166" max="7166" width="7.28515625" customWidth="1"/>
    <col min="7167" max="7167" width="63.140625" customWidth="1"/>
    <col min="7168" max="7169" width="16.7109375" customWidth="1"/>
    <col min="7422" max="7422" width="7.28515625" customWidth="1"/>
    <col min="7423" max="7423" width="63.140625" customWidth="1"/>
    <col min="7424" max="7425" width="16.7109375" customWidth="1"/>
    <col min="7678" max="7678" width="7.28515625" customWidth="1"/>
    <col min="7679" max="7679" width="63.140625" customWidth="1"/>
    <col min="7680" max="7681" width="16.7109375" customWidth="1"/>
    <col min="7934" max="7934" width="7.28515625" customWidth="1"/>
    <col min="7935" max="7935" width="63.140625" customWidth="1"/>
    <col min="7936" max="7937" width="16.7109375" customWidth="1"/>
    <col min="8190" max="8190" width="7.28515625" customWidth="1"/>
    <col min="8191" max="8191" width="63.140625" customWidth="1"/>
    <col min="8192" max="8193" width="16.7109375" customWidth="1"/>
    <col min="8446" max="8446" width="7.28515625" customWidth="1"/>
    <col min="8447" max="8447" width="63.140625" customWidth="1"/>
    <col min="8448" max="8449" width="16.7109375" customWidth="1"/>
    <col min="8702" max="8702" width="7.28515625" customWidth="1"/>
    <col min="8703" max="8703" width="63.140625" customWidth="1"/>
    <col min="8704" max="8705" width="16.7109375" customWidth="1"/>
    <col min="8958" max="8958" width="7.28515625" customWidth="1"/>
    <col min="8959" max="8959" width="63.140625" customWidth="1"/>
    <col min="8960" max="8961" width="16.7109375" customWidth="1"/>
    <col min="9214" max="9214" width="7.28515625" customWidth="1"/>
    <col min="9215" max="9215" width="63.140625" customWidth="1"/>
    <col min="9216" max="9217" width="16.7109375" customWidth="1"/>
    <col min="9470" max="9470" width="7.28515625" customWidth="1"/>
    <col min="9471" max="9471" width="63.140625" customWidth="1"/>
    <col min="9472" max="9473" width="16.7109375" customWidth="1"/>
    <col min="9726" max="9726" width="7.28515625" customWidth="1"/>
    <col min="9727" max="9727" width="63.140625" customWidth="1"/>
    <col min="9728" max="9729" width="16.7109375" customWidth="1"/>
    <col min="9982" max="9982" width="7.28515625" customWidth="1"/>
    <col min="9983" max="9983" width="63.140625" customWidth="1"/>
    <col min="9984" max="9985" width="16.7109375" customWidth="1"/>
    <col min="10238" max="10238" width="7.28515625" customWidth="1"/>
    <col min="10239" max="10239" width="63.140625" customWidth="1"/>
    <col min="10240" max="10241" width="16.7109375" customWidth="1"/>
    <col min="10494" max="10494" width="7.28515625" customWidth="1"/>
    <col min="10495" max="10495" width="63.140625" customWidth="1"/>
    <col min="10496" max="10497" width="16.7109375" customWidth="1"/>
    <col min="10750" max="10750" width="7.28515625" customWidth="1"/>
    <col min="10751" max="10751" width="63.140625" customWidth="1"/>
    <col min="10752" max="10753" width="16.7109375" customWidth="1"/>
    <col min="11006" max="11006" width="7.28515625" customWidth="1"/>
    <col min="11007" max="11007" width="63.140625" customWidth="1"/>
    <col min="11008" max="11009" width="16.7109375" customWidth="1"/>
    <col min="11262" max="11262" width="7.28515625" customWidth="1"/>
    <col min="11263" max="11263" width="63.140625" customWidth="1"/>
    <col min="11264" max="11265" width="16.7109375" customWidth="1"/>
    <col min="11518" max="11518" width="7.28515625" customWidth="1"/>
    <col min="11519" max="11519" width="63.140625" customWidth="1"/>
    <col min="11520" max="11521" width="16.7109375" customWidth="1"/>
    <col min="11774" max="11774" width="7.28515625" customWidth="1"/>
    <col min="11775" max="11775" width="63.140625" customWidth="1"/>
    <col min="11776" max="11777" width="16.7109375" customWidth="1"/>
    <col min="12030" max="12030" width="7.28515625" customWidth="1"/>
    <col min="12031" max="12031" width="63.140625" customWidth="1"/>
    <col min="12032" max="12033" width="16.7109375" customWidth="1"/>
    <col min="12286" max="12286" width="7.28515625" customWidth="1"/>
    <col min="12287" max="12287" width="63.140625" customWidth="1"/>
    <col min="12288" max="12289" width="16.7109375" customWidth="1"/>
    <col min="12542" max="12542" width="7.28515625" customWidth="1"/>
    <col min="12543" max="12543" width="63.140625" customWidth="1"/>
    <col min="12544" max="12545" width="16.7109375" customWidth="1"/>
    <col min="12798" max="12798" width="7.28515625" customWidth="1"/>
    <col min="12799" max="12799" width="63.140625" customWidth="1"/>
    <col min="12800" max="12801" width="16.7109375" customWidth="1"/>
    <col min="13054" max="13054" width="7.28515625" customWidth="1"/>
    <col min="13055" max="13055" width="63.140625" customWidth="1"/>
    <col min="13056" max="13057" width="16.7109375" customWidth="1"/>
    <col min="13310" max="13310" width="7.28515625" customWidth="1"/>
    <col min="13311" max="13311" width="63.140625" customWidth="1"/>
    <col min="13312" max="13313" width="16.7109375" customWidth="1"/>
    <col min="13566" max="13566" width="7.28515625" customWidth="1"/>
    <col min="13567" max="13567" width="63.140625" customWidth="1"/>
    <col min="13568" max="13569" width="16.7109375" customWidth="1"/>
    <col min="13822" max="13822" width="7.28515625" customWidth="1"/>
    <col min="13823" max="13823" width="63.140625" customWidth="1"/>
    <col min="13824" max="13825" width="16.7109375" customWidth="1"/>
    <col min="14078" max="14078" width="7.28515625" customWidth="1"/>
    <col min="14079" max="14079" width="63.140625" customWidth="1"/>
    <col min="14080" max="14081" width="16.7109375" customWidth="1"/>
    <col min="14334" max="14334" width="7.28515625" customWidth="1"/>
    <col min="14335" max="14335" width="63.140625" customWidth="1"/>
    <col min="14336" max="14337" width="16.7109375" customWidth="1"/>
    <col min="14590" max="14590" width="7.28515625" customWidth="1"/>
    <col min="14591" max="14591" width="63.140625" customWidth="1"/>
    <col min="14592" max="14593" width="16.7109375" customWidth="1"/>
    <col min="14846" max="14846" width="7.28515625" customWidth="1"/>
    <col min="14847" max="14847" width="63.140625" customWidth="1"/>
    <col min="14848" max="14849" width="16.7109375" customWidth="1"/>
    <col min="15102" max="15102" width="7.28515625" customWidth="1"/>
    <col min="15103" max="15103" width="63.140625" customWidth="1"/>
    <col min="15104" max="15105" width="16.7109375" customWidth="1"/>
    <col min="15358" max="15358" width="7.28515625" customWidth="1"/>
    <col min="15359" max="15359" width="63.140625" customWidth="1"/>
    <col min="15360" max="15361" width="16.7109375" customWidth="1"/>
    <col min="15614" max="15614" width="7.28515625" customWidth="1"/>
    <col min="15615" max="15615" width="63.140625" customWidth="1"/>
    <col min="15616" max="15617" width="16.7109375" customWidth="1"/>
    <col min="15870" max="15870" width="7.28515625" customWidth="1"/>
    <col min="15871" max="15871" width="63.140625" customWidth="1"/>
    <col min="15872" max="15873" width="16.7109375" customWidth="1"/>
    <col min="16126" max="16126" width="7.28515625" customWidth="1"/>
    <col min="16127" max="16127" width="63.140625" customWidth="1"/>
    <col min="16128" max="16129" width="16.7109375" customWidth="1"/>
  </cols>
  <sheetData>
    <row r="1" spans="1:11" ht="15" x14ac:dyDescent="0.25">
      <c r="A1" s="389"/>
      <c r="B1" s="18"/>
      <c r="C1" s="18"/>
      <c r="D1" s="18"/>
      <c r="E1" s="18"/>
      <c r="F1" s="18"/>
      <c r="G1" s="6"/>
      <c r="H1" s="6"/>
      <c r="I1" s="6"/>
      <c r="J1" s="6"/>
      <c r="K1" s="6"/>
    </row>
    <row r="2" spans="1:11" ht="15" x14ac:dyDescent="0.25">
      <c r="A2" s="389"/>
      <c r="B2" s="18"/>
      <c r="C2" s="18"/>
      <c r="D2" s="18"/>
      <c r="E2" s="18"/>
      <c r="F2" s="18"/>
      <c r="G2" s="6"/>
      <c r="H2" s="6"/>
      <c r="I2" s="6"/>
      <c r="J2" s="6"/>
      <c r="K2" s="6"/>
    </row>
    <row r="3" spans="1:11" ht="13.5" thickBot="1" x14ac:dyDescent="0.3">
      <c r="A3" s="18"/>
      <c r="B3" s="18"/>
      <c r="C3" s="18"/>
      <c r="D3" s="18"/>
      <c r="E3" s="18"/>
      <c r="F3" s="18"/>
      <c r="G3" s="6"/>
      <c r="H3" s="6"/>
      <c r="I3" s="6"/>
      <c r="J3" s="6"/>
      <c r="K3" s="6"/>
    </row>
    <row r="4" spans="1:11" ht="19.5" customHeight="1" thickBot="1" x14ac:dyDescent="0.3">
      <c r="A4" s="781">
        <f>+'Initial Estimate'!$C$3</f>
        <v>0</v>
      </c>
      <c r="B4" s="782"/>
      <c r="C4" s="18"/>
      <c r="D4" s="18"/>
      <c r="E4" s="18"/>
      <c r="F4" s="883" t="s">
        <v>386</v>
      </c>
      <c r="G4" s="6"/>
      <c r="H4" s="6"/>
      <c r="I4" s="6"/>
      <c r="J4" s="6"/>
      <c r="K4" s="6"/>
    </row>
    <row r="5" spans="1:11" ht="19.5" customHeight="1" x14ac:dyDescent="0.25">
      <c r="A5" s="783">
        <f>+'Initial Estimate'!$C$4</f>
        <v>0</v>
      </c>
      <c r="B5" s="784"/>
      <c r="C5" s="18"/>
      <c r="D5" s="18"/>
      <c r="E5" s="18"/>
      <c r="F5" s="869"/>
      <c r="G5" s="6"/>
      <c r="H5" s="6"/>
      <c r="I5" s="6"/>
      <c r="J5" s="6"/>
      <c r="K5" s="6"/>
    </row>
    <row r="6" spans="1:11" ht="19.5" customHeight="1" x14ac:dyDescent="0.25">
      <c r="A6" s="785" t="str">
        <f>+'Initial Estimate'!$C$5</f>
        <v>[dd/mm/yy]</v>
      </c>
      <c r="B6" s="786"/>
      <c r="C6" s="18"/>
      <c r="D6" s="18"/>
      <c r="E6" s="18"/>
      <c r="F6" s="872"/>
      <c r="G6" s="6"/>
      <c r="H6" s="6"/>
      <c r="I6" s="6"/>
      <c r="J6" s="6"/>
      <c r="K6" s="6"/>
    </row>
    <row r="7" spans="1:11" ht="19.5" customHeight="1" x14ac:dyDescent="0.25">
      <c r="A7" s="787" t="str">
        <f>+'Initial Estimate'!$C$6</f>
        <v>Prepared by:</v>
      </c>
      <c r="B7" s="788"/>
      <c r="C7" s="18"/>
      <c r="D7" s="18"/>
      <c r="E7" s="18"/>
      <c r="F7" s="873"/>
      <c r="G7" s="6"/>
      <c r="H7" s="6"/>
      <c r="I7" s="6"/>
      <c r="J7" s="6"/>
      <c r="K7" s="6"/>
    </row>
    <row r="8" spans="1:11" ht="12.75" x14ac:dyDescent="0.25">
      <c r="A8" s="18"/>
      <c r="B8" s="18"/>
      <c r="C8" s="18"/>
      <c r="D8" s="18"/>
      <c r="E8" s="18"/>
      <c r="F8" s="873"/>
      <c r="G8" s="6"/>
      <c r="H8" s="6"/>
      <c r="I8" s="6"/>
      <c r="J8" s="6"/>
      <c r="K8" s="6"/>
    </row>
    <row r="9" spans="1:11" ht="12.75" x14ac:dyDescent="0.25">
      <c r="A9" s="62"/>
      <c r="B9" s="62"/>
      <c r="C9" s="62"/>
      <c r="D9" s="62"/>
      <c r="E9" s="62"/>
      <c r="F9" s="873"/>
      <c r="G9" s="6"/>
      <c r="H9" s="6"/>
      <c r="I9" s="6"/>
      <c r="J9" s="6"/>
      <c r="K9" s="6"/>
    </row>
    <row r="10" spans="1:11" ht="23.25" customHeight="1" x14ac:dyDescent="0.25">
      <c r="A10" s="17"/>
      <c r="B10" s="390" t="s">
        <v>100</v>
      </c>
      <c r="C10" s="17"/>
      <c r="D10" s="88">
        <f ca="1">+'Initial Estimate'!H97</f>
        <v>0</v>
      </c>
      <c r="E10" s="62"/>
      <c r="F10" s="875" t="s">
        <v>443</v>
      </c>
      <c r="G10" s="6"/>
      <c r="H10" s="6"/>
      <c r="I10" s="6"/>
      <c r="J10" s="6"/>
      <c r="K10" s="6"/>
    </row>
    <row r="11" spans="1:11" ht="23.25" customHeight="1" x14ac:dyDescent="0.25">
      <c r="A11" s="403"/>
      <c r="B11" s="397" t="s">
        <v>101</v>
      </c>
      <c r="C11" s="17"/>
      <c r="D11" s="391">
        <f ca="1">+D10*10%</f>
        <v>0</v>
      </c>
      <c r="E11" s="62"/>
      <c r="F11" s="875" t="s">
        <v>444</v>
      </c>
      <c r="G11" s="6"/>
      <c r="H11" s="6"/>
      <c r="I11" s="6"/>
      <c r="J11" s="6"/>
      <c r="K11" s="6"/>
    </row>
    <row r="12" spans="1:11" ht="23.25" customHeight="1" thickBot="1" x14ac:dyDescent="0.3">
      <c r="A12" s="404" t="s">
        <v>102</v>
      </c>
      <c r="B12" s="398" t="s">
        <v>100</v>
      </c>
      <c r="C12" s="23"/>
      <c r="D12" s="24">
        <f ca="1">SUM(D10:D11)</f>
        <v>0</v>
      </c>
      <c r="E12" s="62"/>
      <c r="F12" s="875" t="s">
        <v>456</v>
      </c>
      <c r="G12" s="6"/>
      <c r="H12" s="6"/>
      <c r="I12" s="6"/>
      <c r="J12" s="6"/>
      <c r="K12" s="6"/>
    </row>
    <row r="13" spans="1:11" ht="23.25" customHeight="1" thickTop="1" x14ac:dyDescent="0.25">
      <c r="A13" s="405"/>
      <c r="B13" s="399"/>
      <c r="C13" s="392"/>
      <c r="D13" s="393"/>
      <c r="E13" s="62"/>
      <c r="F13" s="873"/>
      <c r="G13" s="6"/>
      <c r="H13" s="6"/>
      <c r="I13" s="6"/>
      <c r="J13" s="6"/>
      <c r="K13" s="6"/>
    </row>
    <row r="14" spans="1:11" ht="23.25" customHeight="1" x14ac:dyDescent="0.25">
      <c r="A14" s="406" t="s">
        <v>103</v>
      </c>
      <c r="B14" s="399"/>
      <c r="C14" s="392"/>
      <c r="D14" s="62"/>
      <c r="E14" s="62"/>
      <c r="F14" s="873"/>
      <c r="G14" s="6"/>
      <c r="H14" s="6"/>
      <c r="I14" s="6"/>
      <c r="J14" s="6"/>
      <c r="K14" s="6"/>
    </row>
    <row r="15" spans="1:11" ht="23.25" customHeight="1" x14ac:dyDescent="0.25">
      <c r="A15" s="407"/>
      <c r="B15" s="397" t="str">
        <f>+'Initial Estimate'!B64</f>
        <v>Construction / Renovation Costs (General Contract)</v>
      </c>
      <c r="C15" s="394">
        <f ca="1">+'Initial Estimate'!H72</f>
        <v>0</v>
      </c>
      <c r="D15" s="17"/>
      <c r="E15" s="62"/>
      <c r="F15" s="875" t="s">
        <v>445</v>
      </c>
      <c r="G15" s="6"/>
      <c r="H15" s="6"/>
      <c r="I15" s="6"/>
      <c r="J15" s="6"/>
      <c r="K15" s="6"/>
    </row>
    <row r="16" spans="1:11" ht="23.25" customHeight="1" x14ac:dyDescent="0.25">
      <c r="A16" s="407"/>
      <c r="B16" s="397" t="str">
        <f>+'Initial Estimate'!B74</f>
        <v>Related Construction / Renovation Costs (Outside of General Contract)</v>
      </c>
      <c r="C16" s="394">
        <f ca="1">+'Initial Estimate'!H81</f>
        <v>0</v>
      </c>
      <c r="D16" s="17"/>
      <c r="E16" s="62"/>
      <c r="F16" s="875" t="s">
        <v>446</v>
      </c>
      <c r="G16" s="6"/>
      <c r="H16" s="6"/>
      <c r="I16" s="6"/>
      <c r="J16" s="6"/>
      <c r="K16" s="6"/>
    </row>
    <row r="17" spans="1:11" ht="23.25" customHeight="1" x14ac:dyDescent="0.25">
      <c r="A17" s="407"/>
      <c r="B17" s="397" t="str">
        <f>+'Initial Estimate'!B84</f>
        <v>Materials Inspection  &amp; Testing</v>
      </c>
      <c r="C17" s="394">
        <f ca="1">+'Initial Estimate'!H94</f>
        <v>0</v>
      </c>
      <c r="D17" s="17"/>
      <c r="E17" s="62"/>
      <c r="F17" s="875" t="s">
        <v>447</v>
      </c>
      <c r="G17" s="6"/>
      <c r="H17" s="6"/>
      <c r="I17" s="6"/>
      <c r="J17" s="6"/>
      <c r="K17" s="6"/>
    </row>
    <row r="18" spans="1:11" ht="23.25" customHeight="1" x14ac:dyDescent="0.25">
      <c r="A18" s="407"/>
      <c r="B18" s="397" t="str">
        <f>+'Initial Estimate'!B96</f>
        <v>Furnishings and Equipment</v>
      </c>
      <c r="C18" s="394">
        <f ca="1">+'Initial Estimate'!H105-'Initial Estimate'!H97</f>
        <v>0</v>
      </c>
      <c r="D18" s="395">
        <f ca="1">SUM(C15:C18)</f>
        <v>0</v>
      </c>
      <c r="E18" s="62"/>
      <c r="F18" s="875" t="s">
        <v>448</v>
      </c>
      <c r="G18" s="6"/>
      <c r="H18" s="6"/>
      <c r="I18" s="6"/>
      <c r="J18" s="6"/>
      <c r="K18" s="6"/>
    </row>
    <row r="19" spans="1:11" ht="23.25" customHeight="1" x14ac:dyDescent="0.25">
      <c r="A19" s="406" t="s">
        <v>35</v>
      </c>
      <c r="B19" s="881"/>
      <c r="C19" s="392"/>
      <c r="D19" s="62"/>
      <c r="E19" s="62"/>
      <c r="F19" s="873"/>
      <c r="G19" s="6"/>
      <c r="H19" s="6"/>
      <c r="I19" s="6"/>
      <c r="J19" s="6"/>
      <c r="K19" s="6"/>
    </row>
    <row r="20" spans="1:11" ht="23.25" customHeight="1" x14ac:dyDescent="0.25">
      <c r="A20" s="407"/>
      <c r="B20" s="397" t="str">
        <f>+'Initial Estimate'!B16</f>
        <v>Prime Professional Fees</v>
      </c>
      <c r="C20" s="394">
        <f ca="1">+'Initial Estimate'!H21</f>
        <v>0</v>
      </c>
      <c r="D20" s="17"/>
      <c r="E20" s="62"/>
      <c r="F20" s="875" t="s">
        <v>449</v>
      </c>
      <c r="G20" s="6"/>
      <c r="H20" s="6"/>
      <c r="I20" s="6"/>
      <c r="J20" s="6"/>
      <c r="K20" s="6"/>
    </row>
    <row r="21" spans="1:11" ht="23.25" customHeight="1" x14ac:dyDescent="0.25">
      <c r="A21" s="407"/>
      <c r="B21" s="397" t="str">
        <f>+'Initial Estimate'!B23</f>
        <v>Miscellaneous Professional Fees in Addition to Prime Professional Fees</v>
      </c>
      <c r="C21" s="394">
        <f ca="1">+'Initial Estimate'!H43</f>
        <v>0</v>
      </c>
      <c r="D21" s="17"/>
      <c r="E21" s="62"/>
      <c r="F21" s="875" t="s">
        <v>450</v>
      </c>
      <c r="G21" s="6"/>
      <c r="H21" s="6"/>
      <c r="I21" s="6"/>
      <c r="J21" s="6"/>
      <c r="K21" s="6"/>
    </row>
    <row r="22" spans="1:11" ht="23.25" customHeight="1" x14ac:dyDescent="0.25">
      <c r="A22" s="407"/>
      <c r="B22" s="397" t="str">
        <f>+'Initial Estimate'!B47</f>
        <v>Site Development Costs</v>
      </c>
      <c r="C22" s="394">
        <f ca="1">+'Initial Estimate'!$H$53</f>
        <v>0</v>
      </c>
      <c r="D22" s="17"/>
      <c r="E22" s="62"/>
      <c r="F22" s="875" t="s">
        <v>451</v>
      </c>
      <c r="G22" s="6"/>
      <c r="H22" s="6"/>
      <c r="I22" s="6"/>
      <c r="J22" s="6"/>
      <c r="K22" s="6"/>
    </row>
    <row r="23" spans="1:11" ht="23.25" customHeight="1" x14ac:dyDescent="0.25">
      <c r="A23" s="407"/>
      <c r="B23" s="397" t="str">
        <f>+'Initial Estimate'!B55</f>
        <v>Related Soft Costs</v>
      </c>
      <c r="C23" s="394">
        <f ca="1">+'Initial Estimate'!H60+'Initial Estimate'!H112</f>
        <v>0</v>
      </c>
      <c r="D23" s="82">
        <f ca="1">SUM(C20:C23)</f>
        <v>0</v>
      </c>
      <c r="E23" s="62"/>
      <c r="F23" s="875" t="s">
        <v>457</v>
      </c>
      <c r="G23" s="6"/>
      <c r="H23" s="6"/>
      <c r="I23" s="6"/>
      <c r="J23" s="6"/>
      <c r="K23" s="6"/>
    </row>
    <row r="24" spans="1:11" ht="23.25" customHeight="1" x14ac:dyDescent="0.25">
      <c r="A24" s="406" t="s">
        <v>104</v>
      </c>
      <c r="B24" s="399"/>
      <c r="C24" s="392"/>
      <c r="D24" s="521">
        <f ca="1">SUM(D18:D23)</f>
        <v>0</v>
      </c>
      <c r="E24" s="62"/>
      <c r="F24" s="875" t="s">
        <v>458</v>
      </c>
      <c r="G24" s="6"/>
      <c r="H24" s="6"/>
      <c r="I24" s="6"/>
      <c r="J24" s="6"/>
      <c r="K24" s="6"/>
    </row>
    <row r="25" spans="1:11" ht="21.75" customHeight="1" x14ac:dyDescent="0.25">
      <c r="A25" s="406" t="str">
        <f>+'Initial Estimate'!B109</f>
        <v>Contingencies</v>
      </c>
      <c r="B25" s="399"/>
      <c r="C25" s="392"/>
      <c r="D25" s="62"/>
      <c r="E25" s="62"/>
      <c r="F25" s="873"/>
      <c r="G25" s="6"/>
      <c r="H25" s="6"/>
      <c r="I25" s="6"/>
      <c r="J25" s="6"/>
      <c r="K25" s="6"/>
    </row>
    <row r="26" spans="1:11" ht="23.25" customHeight="1" x14ac:dyDescent="0.25">
      <c r="A26" s="882" t="e">
        <f ca="1">+D26/D24</f>
        <v>#DIV/0!</v>
      </c>
      <c r="B26" s="397" t="s">
        <v>101</v>
      </c>
      <c r="C26" s="17"/>
      <c r="D26" s="394">
        <f ca="1">+'Initial Estimate'!H110-'CFI Initial Estimate'!D11</f>
        <v>0</v>
      </c>
      <c r="E26" s="62"/>
      <c r="F26" s="875" t="s">
        <v>452</v>
      </c>
      <c r="G26" s="6"/>
      <c r="H26" s="6"/>
      <c r="I26" s="6"/>
      <c r="J26" s="6"/>
      <c r="K26" s="6"/>
    </row>
    <row r="27" spans="1:11" ht="23.25" customHeight="1" x14ac:dyDescent="0.25">
      <c r="A27" s="408"/>
      <c r="B27" s="397" t="s">
        <v>88</v>
      </c>
      <c r="C27" s="17"/>
      <c r="D27" s="394">
        <f ca="1">+'Initial Estimate'!H111</f>
        <v>0</v>
      </c>
      <c r="E27" s="62"/>
      <c r="F27" s="875" t="s">
        <v>453</v>
      </c>
      <c r="G27" s="6"/>
      <c r="H27" s="6"/>
      <c r="I27" s="6"/>
      <c r="J27" s="6"/>
      <c r="K27" s="6"/>
    </row>
    <row r="28" spans="1:11" ht="23.25" customHeight="1" thickBot="1" x14ac:dyDescent="0.3">
      <c r="A28" s="404"/>
      <c r="B28" s="398" t="s">
        <v>175</v>
      </c>
      <c r="C28" s="23"/>
      <c r="D28" s="24">
        <f ca="1">+D24+D26+D27</f>
        <v>0</v>
      </c>
      <c r="E28" s="62"/>
      <c r="F28" s="875" t="s">
        <v>454</v>
      </c>
      <c r="G28" s="6"/>
      <c r="H28" s="6"/>
      <c r="I28" s="6"/>
      <c r="J28" s="6"/>
      <c r="K28" s="6"/>
    </row>
    <row r="29" spans="1:11" ht="23.25" customHeight="1" thickTop="1" x14ac:dyDescent="0.25">
      <c r="A29" s="405"/>
      <c r="B29" s="399"/>
      <c r="C29" s="392"/>
      <c r="D29" s="393"/>
      <c r="E29" s="62"/>
      <c r="F29" s="873"/>
      <c r="G29" s="6"/>
      <c r="H29" s="6"/>
      <c r="I29" s="6"/>
      <c r="J29" s="6"/>
      <c r="K29" s="6"/>
    </row>
    <row r="30" spans="1:11" ht="23.25" customHeight="1" thickBot="1" x14ac:dyDescent="0.3">
      <c r="A30" s="409"/>
      <c r="B30" s="400" t="s">
        <v>107</v>
      </c>
      <c r="C30" s="396"/>
      <c r="D30" s="74">
        <f ca="1">+D28+D12</f>
        <v>0</v>
      </c>
      <c r="E30" s="62"/>
      <c r="F30" s="875" t="s">
        <v>455</v>
      </c>
      <c r="G30" s="6"/>
      <c r="H30" s="6"/>
      <c r="I30" s="6"/>
      <c r="J30" s="6"/>
      <c r="K30" s="6"/>
    </row>
    <row r="31" spans="1:11" ht="18" customHeight="1" thickTop="1" x14ac:dyDescent="0.25">
      <c r="A31" s="402"/>
      <c r="B31" s="401"/>
      <c r="C31" s="392"/>
      <c r="D31" s="62"/>
      <c r="E31" s="62"/>
      <c r="F31" s="18"/>
      <c r="G31" s="6"/>
      <c r="H31" s="6"/>
      <c r="I31" s="6"/>
      <c r="J31" s="6"/>
      <c r="K31" s="6"/>
    </row>
    <row r="32" spans="1:11" ht="18" customHeight="1" x14ac:dyDescent="0.25">
      <c r="A32" s="62"/>
      <c r="B32" s="32"/>
      <c r="C32" s="392"/>
      <c r="D32" s="602">
        <f ca="1">+D30-'Initial Estimate'!H117</f>
        <v>0</v>
      </c>
      <c r="E32" s="603" t="s">
        <v>465</v>
      </c>
      <c r="F32" s="18"/>
      <c r="G32" s="6"/>
      <c r="H32" s="6"/>
      <c r="I32" s="6"/>
      <c r="J32" s="6"/>
      <c r="K32" s="6"/>
    </row>
    <row r="33" spans="1:11" ht="18" customHeight="1" x14ac:dyDescent="0.25">
      <c r="A33" s="62"/>
      <c r="B33" s="32"/>
      <c r="C33" s="62"/>
      <c r="D33" s="62"/>
      <c r="E33" s="62"/>
      <c r="F33" s="18"/>
      <c r="G33" s="6"/>
      <c r="H33" s="6"/>
      <c r="I33" s="6"/>
      <c r="J33" s="6"/>
      <c r="K33" s="6"/>
    </row>
    <row r="34" spans="1:11" ht="18" customHeight="1" x14ac:dyDescent="0.25">
      <c r="A34" s="62"/>
      <c r="B34" s="32"/>
      <c r="C34" s="18"/>
      <c r="D34" s="18"/>
      <c r="E34" s="18"/>
      <c r="F34" s="18"/>
      <c r="G34" s="6"/>
      <c r="H34" s="6"/>
      <c r="I34" s="6"/>
      <c r="J34" s="6"/>
      <c r="K34" s="6"/>
    </row>
    <row r="35" spans="1:11" ht="18" customHeight="1" x14ac:dyDescent="0.25">
      <c r="A35" s="62"/>
      <c r="B35" s="32"/>
      <c r="C35" s="18"/>
      <c r="D35" s="18"/>
      <c r="E35" s="18"/>
      <c r="F35" s="18"/>
      <c r="G35" s="6"/>
      <c r="H35" s="6"/>
      <c r="I35" s="6"/>
      <c r="J35" s="6"/>
      <c r="K35" s="6"/>
    </row>
    <row r="36" spans="1:11" ht="18" customHeight="1" x14ac:dyDescent="0.25">
      <c r="A36" s="62"/>
      <c r="B36" s="32"/>
      <c r="C36" s="18"/>
      <c r="D36" s="18"/>
      <c r="E36" s="18"/>
      <c r="F36" s="18"/>
      <c r="G36" s="6"/>
      <c r="H36" s="6"/>
      <c r="I36" s="6"/>
      <c r="J36" s="6"/>
      <c r="K36" s="6"/>
    </row>
    <row r="37" spans="1:11" ht="18" customHeight="1" x14ac:dyDescent="0.25">
      <c r="A37" s="62"/>
      <c r="B37" s="32"/>
      <c r="C37" s="18"/>
      <c r="D37" s="18"/>
      <c r="E37" s="18"/>
      <c r="F37" s="18"/>
      <c r="G37" s="6"/>
      <c r="H37" s="6"/>
      <c r="I37" s="6"/>
      <c r="J37" s="6"/>
      <c r="K37" s="6"/>
    </row>
    <row r="38" spans="1:11" ht="12.75" x14ac:dyDescent="0.25">
      <c r="A38" s="62"/>
      <c r="B38" s="18"/>
      <c r="C38" s="18"/>
      <c r="D38" s="18"/>
      <c r="E38" s="18"/>
      <c r="F38" s="18"/>
      <c r="G38" s="6"/>
      <c r="H38" s="6"/>
      <c r="I38" s="6"/>
      <c r="J38" s="6"/>
      <c r="K38" s="6"/>
    </row>
    <row r="39" spans="1:11" ht="12.75" x14ac:dyDescent="0.25">
      <c r="A39" s="62"/>
      <c r="B39" s="18"/>
      <c r="C39" s="18"/>
      <c r="D39" s="18"/>
      <c r="E39" s="18"/>
      <c r="F39" s="18"/>
      <c r="G39" s="6"/>
      <c r="H39" s="6"/>
      <c r="I39" s="6"/>
      <c r="J39" s="6"/>
      <c r="K39" s="6"/>
    </row>
    <row r="40" spans="1:11" ht="12.75" x14ac:dyDescent="0.25">
      <c r="A40" s="62"/>
      <c r="B40" s="18"/>
      <c r="C40" s="18"/>
      <c r="D40" s="18"/>
      <c r="E40" s="18"/>
      <c r="F40" s="18"/>
      <c r="G40" s="6"/>
      <c r="H40" s="6"/>
      <c r="I40" s="6"/>
      <c r="J40" s="6"/>
      <c r="K40" s="6"/>
    </row>
    <row r="41" spans="1:11" ht="12.75" x14ac:dyDescent="0.25">
      <c r="A41" s="62"/>
      <c r="B41" s="18"/>
      <c r="C41" s="18"/>
      <c r="D41" s="18"/>
      <c r="E41" s="18"/>
      <c r="F41" s="18"/>
      <c r="G41" s="6"/>
      <c r="H41" s="6"/>
      <c r="I41" s="6"/>
      <c r="J41" s="6"/>
      <c r="K41" s="6"/>
    </row>
    <row r="42" spans="1:11" ht="12.75" x14ac:dyDescent="0.25">
      <c r="A42" s="62"/>
      <c r="B42" s="18"/>
      <c r="C42" s="18"/>
      <c r="D42" s="18"/>
      <c r="E42" s="18"/>
      <c r="F42" s="18"/>
      <c r="G42" s="6"/>
      <c r="H42" s="6"/>
      <c r="I42" s="6"/>
      <c r="J42" s="6"/>
      <c r="K42" s="6"/>
    </row>
    <row r="43" spans="1:11" ht="12.75" x14ac:dyDescent="0.25">
      <c r="A43" s="62"/>
      <c r="B43" s="18"/>
      <c r="C43" s="18"/>
      <c r="D43" s="18"/>
      <c r="E43" s="18"/>
      <c r="F43" s="18"/>
      <c r="G43" s="6"/>
      <c r="H43" s="6"/>
      <c r="I43" s="6"/>
      <c r="J43" s="6"/>
      <c r="K43" s="6"/>
    </row>
    <row r="44" spans="1:11" ht="12.75" x14ac:dyDescent="0.25">
      <c r="A44" s="62"/>
      <c r="B44" s="18"/>
      <c r="C44" s="18"/>
      <c r="D44" s="18"/>
      <c r="E44" s="18"/>
      <c r="F44" s="18"/>
      <c r="G44" s="6"/>
      <c r="H44" s="6"/>
      <c r="I44" s="6"/>
      <c r="J44" s="6"/>
      <c r="K44" s="6"/>
    </row>
    <row r="45" spans="1:11" ht="12.75" x14ac:dyDescent="0.25">
      <c r="A45" s="62"/>
      <c r="B45" s="18"/>
      <c r="C45" s="18"/>
      <c r="D45" s="18"/>
      <c r="E45" s="18"/>
      <c r="F45" s="18"/>
      <c r="G45" s="6"/>
      <c r="H45" s="6"/>
      <c r="I45" s="6"/>
      <c r="J45" s="6"/>
      <c r="K45" s="6"/>
    </row>
    <row r="46" spans="1:11" ht="12.75" x14ac:dyDescent="0.25">
      <c r="A46" s="62"/>
      <c r="B46" s="18"/>
      <c r="C46" s="18"/>
      <c r="D46" s="18"/>
      <c r="E46" s="18"/>
      <c r="F46" s="18"/>
      <c r="G46" s="6"/>
      <c r="H46" s="6"/>
      <c r="I46" s="6"/>
      <c r="J46" s="6"/>
      <c r="K46" s="6"/>
    </row>
    <row r="47" spans="1:11" ht="12.75" x14ac:dyDescent="0.25">
      <c r="A47" s="62"/>
      <c r="B47" s="18"/>
      <c r="C47" s="18"/>
      <c r="D47" s="18"/>
      <c r="E47" s="18"/>
      <c r="F47" s="18"/>
      <c r="G47" s="6"/>
      <c r="H47" s="6"/>
      <c r="I47" s="6"/>
      <c r="J47" s="6"/>
      <c r="K47" s="6"/>
    </row>
    <row r="48" spans="1:11" ht="12.75" x14ac:dyDescent="0.25">
      <c r="A48" s="62"/>
      <c r="B48" s="18"/>
      <c r="C48" s="18"/>
      <c r="D48" s="18"/>
      <c r="E48" s="18"/>
      <c r="F48" s="18"/>
      <c r="G48" s="6"/>
      <c r="H48" s="6"/>
      <c r="I48" s="6"/>
      <c r="J48" s="6"/>
      <c r="K48" s="6"/>
    </row>
    <row r="49" spans="1:11" ht="12.75" x14ac:dyDescent="0.25">
      <c r="A49" s="62"/>
      <c r="B49" s="18"/>
      <c r="C49" s="18"/>
      <c r="D49" s="18"/>
      <c r="E49" s="18"/>
      <c r="F49" s="18"/>
      <c r="G49" s="6"/>
      <c r="H49" s="6"/>
      <c r="I49" s="6"/>
      <c r="J49" s="6"/>
      <c r="K49" s="6"/>
    </row>
    <row r="50" spans="1:11" ht="12.75" x14ac:dyDescent="0.25">
      <c r="A50" s="62"/>
      <c r="B50" s="18"/>
      <c r="C50" s="18"/>
      <c r="D50" s="18"/>
      <c r="E50" s="18"/>
      <c r="F50" s="18"/>
      <c r="G50" s="6"/>
      <c r="H50" s="6"/>
      <c r="I50" s="6"/>
      <c r="J50" s="6"/>
      <c r="K50" s="6"/>
    </row>
    <row r="51" spans="1:11" ht="12.75" x14ac:dyDescent="0.25">
      <c r="A51" s="62"/>
      <c r="B51" s="18"/>
      <c r="C51" s="18"/>
      <c r="D51" s="18"/>
      <c r="E51" s="18"/>
      <c r="F51" s="18"/>
      <c r="G51" s="6"/>
      <c r="H51" s="6"/>
      <c r="I51" s="6"/>
      <c r="J51" s="6"/>
      <c r="K51" s="6"/>
    </row>
    <row r="52" spans="1:11" ht="12.75" x14ac:dyDescent="0.25">
      <c r="A52" s="62"/>
      <c r="B52" s="18"/>
      <c r="C52" s="18"/>
      <c r="D52" s="18"/>
      <c r="E52" s="18"/>
      <c r="F52" s="18"/>
      <c r="G52" s="6"/>
      <c r="H52" s="6"/>
      <c r="I52" s="6"/>
      <c r="J52" s="6"/>
      <c r="K52" s="6"/>
    </row>
    <row r="53" spans="1:11" ht="12.75" x14ac:dyDescent="0.25">
      <c r="A53" s="62"/>
      <c r="B53" s="18"/>
      <c r="C53" s="18"/>
      <c r="D53" s="18"/>
      <c r="E53" s="18"/>
      <c r="F53" s="18"/>
      <c r="G53" s="6"/>
      <c r="H53" s="6"/>
      <c r="I53" s="6"/>
      <c r="J53" s="6"/>
      <c r="K53" s="6"/>
    </row>
    <row r="54" spans="1:11" ht="12.75" x14ac:dyDescent="0.25">
      <c r="A54" s="62"/>
      <c r="B54" s="18"/>
      <c r="C54" s="18"/>
      <c r="D54" s="18"/>
      <c r="E54" s="18"/>
      <c r="F54" s="18"/>
      <c r="G54" s="6"/>
      <c r="H54" s="6"/>
      <c r="I54" s="6"/>
      <c r="J54" s="6"/>
      <c r="K54" s="6"/>
    </row>
    <row r="55" spans="1:11" ht="12.75" x14ac:dyDescent="0.25">
      <c r="A55" s="62"/>
      <c r="B55" s="18"/>
      <c r="C55" s="18"/>
      <c r="D55" s="18"/>
      <c r="E55" s="18"/>
      <c r="F55" s="18"/>
      <c r="G55" s="6"/>
      <c r="H55" s="6"/>
      <c r="I55" s="6"/>
      <c r="J55" s="6"/>
      <c r="K55" s="6"/>
    </row>
    <row r="56" spans="1:11" ht="12.75" x14ac:dyDescent="0.25">
      <c r="A56" s="62"/>
      <c r="B56" s="18"/>
      <c r="C56" s="18"/>
      <c r="D56" s="18"/>
      <c r="E56" s="18"/>
      <c r="F56" s="18"/>
      <c r="G56" s="6"/>
      <c r="H56" s="6"/>
      <c r="I56" s="6"/>
      <c r="J56" s="6"/>
      <c r="K56" s="6"/>
    </row>
    <row r="57" spans="1:11" ht="12.75" x14ac:dyDescent="0.25">
      <c r="A57" s="62"/>
      <c r="B57" s="18"/>
      <c r="C57" s="18"/>
      <c r="D57" s="18"/>
      <c r="E57" s="18"/>
      <c r="F57" s="18"/>
      <c r="G57" s="6"/>
      <c r="H57" s="6"/>
      <c r="I57" s="6"/>
      <c r="J57" s="6"/>
      <c r="K57" s="6"/>
    </row>
    <row r="58" spans="1:11" ht="12.75" x14ac:dyDescent="0.25">
      <c r="A58" s="62"/>
      <c r="B58" s="18"/>
      <c r="C58" s="18"/>
      <c r="D58" s="18"/>
      <c r="E58" s="18"/>
      <c r="F58" s="18"/>
      <c r="G58" s="6"/>
      <c r="H58" s="6"/>
      <c r="I58" s="6"/>
      <c r="J58" s="6"/>
      <c r="K58" s="6"/>
    </row>
    <row r="59" spans="1:11" ht="12.75" x14ac:dyDescent="0.25">
      <c r="A59" s="62"/>
      <c r="B59" s="18"/>
      <c r="C59" s="18"/>
      <c r="D59" s="18"/>
      <c r="E59" s="18"/>
      <c r="F59" s="18"/>
      <c r="G59" s="6"/>
      <c r="H59" s="6"/>
      <c r="I59" s="6"/>
      <c r="J59" s="6"/>
      <c r="K59" s="6"/>
    </row>
    <row r="60" spans="1:11" ht="12.75" x14ac:dyDescent="0.25">
      <c r="A60" s="62"/>
      <c r="B60" s="18"/>
      <c r="C60" s="18"/>
      <c r="D60" s="18"/>
      <c r="E60" s="18"/>
      <c r="F60" s="18"/>
      <c r="G60" s="6"/>
      <c r="H60" s="6"/>
      <c r="I60" s="6"/>
      <c r="J60" s="6"/>
      <c r="K60" s="6"/>
    </row>
    <row r="61" spans="1:11" ht="12.75" x14ac:dyDescent="0.25">
      <c r="A61" s="62"/>
      <c r="B61" s="18"/>
      <c r="C61" s="18"/>
      <c r="D61" s="18"/>
      <c r="E61" s="18"/>
      <c r="F61" s="18"/>
      <c r="G61" s="6"/>
      <c r="H61" s="6"/>
      <c r="I61" s="6"/>
      <c r="J61" s="6"/>
      <c r="K61" s="6"/>
    </row>
    <row r="62" spans="1:11" ht="12.75" x14ac:dyDescent="0.25">
      <c r="A62" s="62"/>
      <c r="B62" s="18"/>
      <c r="C62" s="18"/>
      <c r="D62" s="18"/>
      <c r="E62" s="18"/>
      <c r="F62" s="18"/>
      <c r="G62" s="6"/>
      <c r="H62" s="6"/>
      <c r="I62" s="6"/>
      <c r="J62" s="6"/>
      <c r="K62" s="6"/>
    </row>
    <row r="63" spans="1:11" ht="12.75" x14ac:dyDescent="0.25">
      <c r="A63" s="62"/>
      <c r="B63" s="18"/>
      <c r="C63" s="18"/>
      <c r="D63" s="18"/>
      <c r="E63" s="18"/>
      <c r="F63" s="18"/>
      <c r="G63" s="6"/>
      <c r="H63" s="6"/>
      <c r="I63" s="6"/>
      <c r="J63" s="6"/>
      <c r="K63" s="6"/>
    </row>
    <row r="64" spans="1:11" ht="12.75" x14ac:dyDescent="0.25">
      <c r="A64" s="62"/>
      <c r="B64" s="18"/>
      <c r="C64" s="18"/>
      <c r="D64" s="18"/>
      <c r="E64" s="18"/>
      <c r="F64" s="18"/>
      <c r="G64" s="6"/>
      <c r="H64" s="6"/>
      <c r="I64" s="6"/>
      <c r="J64" s="6"/>
      <c r="K64" s="6"/>
    </row>
    <row r="65" spans="1:11" ht="12.75" x14ac:dyDescent="0.25">
      <c r="A65" s="62"/>
      <c r="B65" s="18"/>
      <c r="C65" s="18"/>
      <c r="D65" s="18"/>
      <c r="E65" s="18"/>
      <c r="F65" s="18"/>
      <c r="G65" s="6"/>
      <c r="H65" s="6"/>
      <c r="I65" s="6"/>
      <c r="J65" s="6"/>
      <c r="K65" s="6"/>
    </row>
    <row r="66" spans="1:11" ht="12.75" x14ac:dyDescent="0.25">
      <c r="A66" s="62"/>
      <c r="B66" s="18"/>
      <c r="C66" s="18"/>
      <c r="D66" s="18"/>
      <c r="E66" s="18"/>
      <c r="F66" s="18"/>
      <c r="G66" s="6"/>
      <c r="H66" s="6"/>
      <c r="I66" s="6"/>
      <c r="J66" s="6"/>
      <c r="K66" s="6"/>
    </row>
    <row r="67" spans="1:11" ht="12.75" x14ac:dyDescent="0.25">
      <c r="A67" s="62"/>
      <c r="B67" s="18"/>
      <c r="C67" s="18"/>
      <c r="D67" s="18"/>
      <c r="E67" s="18"/>
      <c r="F67" s="18"/>
      <c r="G67" s="6"/>
      <c r="H67" s="6"/>
      <c r="I67" s="6"/>
      <c r="J67" s="6"/>
      <c r="K67" s="6"/>
    </row>
    <row r="68" spans="1:11" ht="12.75" x14ac:dyDescent="0.25">
      <c r="A68" s="62"/>
      <c r="B68" s="18"/>
      <c r="C68" s="18"/>
      <c r="D68" s="18"/>
      <c r="E68" s="18"/>
      <c r="F68" s="18"/>
      <c r="G68" s="6"/>
      <c r="H68" s="6"/>
      <c r="I68" s="6"/>
      <c r="J68" s="6"/>
      <c r="K68" s="6"/>
    </row>
    <row r="69" spans="1:11" ht="12.75" x14ac:dyDescent="0.25">
      <c r="A69" s="62"/>
      <c r="B69" s="18"/>
      <c r="C69" s="18"/>
      <c r="D69" s="18"/>
      <c r="E69" s="18"/>
      <c r="F69" s="18"/>
      <c r="G69" s="6"/>
      <c r="H69" s="6"/>
      <c r="I69" s="6"/>
      <c r="J69" s="6"/>
      <c r="K69" s="6"/>
    </row>
    <row r="70" spans="1:11" ht="12.75" x14ac:dyDescent="0.25">
      <c r="A70" s="62"/>
      <c r="B70" s="18"/>
      <c r="C70" s="18"/>
      <c r="D70" s="18"/>
      <c r="E70" s="18"/>
      <c r="F70" s="18"/>
      <c r="G70" s="6"/>
      <c r="H70" s="6"/>
      <c r="I70" s="6"/>
      <c r="J70" s="6"/>
      <c r="K70" s="6"/>
    </row>
    <row r="71" spans="1:11" ht="12.75" x14ac:dyDescent="0.25">
      <c r="A71" s="62"/>
      <c r="B71" s="18"/>
      <c r="C71" s="18"/>
      <c r="D71" s="18"/>
      <c r="E71" s="18"/>
      <c r="F71" s="18"/>
      <c r="G71" s="6"/>
      <c r="H71" s="6"/>
      <c r="I71" s="6"/>
      <c r="J71" s="6"/>
      <c r="K71" s="6"/>
    </row>
    <row r="72" spans="1:11" ht="12.75" x14ac:dyDescent="0.25">
      <c r="A72" s="62"/>
      <c r="B72" s="18"/>
      <c r="C72" s="18"/>
      <c r="D72" s="18"/>
      <c r="E72" s="18"/>
      <c r="F72" s="18"/>
      <c r="G72" s="6"/>
      <c r="H72" s="6"/>
      <c r="I72" s="6"/>
      <c r="J72" s="6"/>
      <c r="K72" s="6"/>
    </row>
    <row r="73" spans="1:11" ht="12.75" x14ac:dyDescent="0.25">
      <c r="A73" s="62"/>
      <c r="B73" s="18"/>
      <c r="C73" s="18"/>
      <c r="D73" s="18"/>
      <c r="E73" s="18"/>
      <c r="F73" s="18"/>
      <c r="G73" s="6"/>
      <c r="H73" s="6"/>
      <c r="I73" s="6"/>
      <c r="J73" s="6"/>
      <c r="K73" s="6"/>
    </row>
    <row r="74" spans="1:11" ht="12.75" x14ac:dyDescent="0.25">
      <c r="A74" s="62"/>
      <c r="B74" s="18"/>
      <c r="C74" s="18"/>
      <c r="D74" s="18"/>
      <c r="E74" s="18"/>
      <c r="F74" s="18"/>
      <c r="G74" s="6"/>
      <c r="H74" s="6"/>
      <c r="I74" s="6"/>
      <c r="J74" s="6"/>
      <c r="K74" s="6"/>
    </row>
    <row r="75" spans="1:11" ht="12.75" x14ac:dyDescent="0.25">
      <c r="A75" s="62"/>
      <c r="B75" s="18"/>
      <c r="C75" s="18"/>
      <c r="D75" s="18"/>
      <c r="E75" s="18"/>
      <c r="F75" s="18"/>
      <c r="G75" s="6"/>
      <c r="H75" s="6"/>
      <c r="I75" s="6"/>
      <c r="J75" s="6"/>
      <c r="K75" s="6"/>
    </row>
    <row r="76" spans="1:11" ht="12.75" x14ac:dyDescent="0.25">
      <c r="A76" s="62"/>
      <c r="B76" s="18"/>
      <c r="C76" s="18"/>
      <c r="D76" s="18"/>
      <c r="E76" s="18"/>
      <c r="F76" s="18"/>
      <c r="G76" s="6"/>
      <c r="H76" s="6"/>
      <c r="I76" s="6"/>
      <c r="J76" s="6"/>
      <c r="K76" s="6"/>
    </row>
    <row r="77" spans="1:11" ht="12.75" x14ac:dyDescent="0.25">
      <c r="A77" s="62"/>
      <c r="B77" s="18"/>
      <c r="C77" s="18"/>
      <c r="D77" s="18"/>
      <c r="E77" s="18"/>
      <c r="F77" s="18"/>
      <c r="G77" s="6"/>
      <c r="H77" s="6"/>
      <c r="I77" s="6"/>
      <c r="J77" s="6"/>
      <c r="K77" s="6"/>
    </row>
    <row r="78" spans="1:11" ht="12.75" x14ac:dyDescent="0.25">
      <c r="A78" s="18"/>
      <c r="B78" s="18"/>
      <c r="C78" s="18"/>
      <c r="D78" s="18"/>
      <c r="E78" s="18"/>
      <c r="F78" s="18"/>
      <c r="G78" s="6"/>
      <c r="H78" s="6"/>
      <c r="I78" s="6"/>
      <c r="J78" s="6"/>
      <c r="K78" s="6"/>
    </row>
    <row r="79" spans="1:11" ht="12.75" x14ac:dyDescent="0.25">
      <c r="A79" s="18"/>
      <c r="B79" s="18"/>
      <c r="C79" s="18"/>
      <c r="D79" s="18"/>
      <c r="E79" s="18"/>
      <c r="F79" s="18"/>
      <c r="G79" s="6"/>
      <c r="H79" s="6"/>
      <c r="I79" s="6"/>
      <c r="J79" s="6"/>
      <c r="K79" s="6"/>
    </row>
    <row r="80" spans="1:11" ht="12.75" x14ac:dyDescent="0.25">
      <c r="A80" s="18"/>
      <c r="B80" s="18"/>
      <c r="C80" s="18"/>
      <c r="D80" s="18"/>
      <c r="E80" s="18"/>
      <c r="F80" s="18"/>
      <c r="G80" s="6"/>
      <c r="H80" s="6"/>
      <c r="I80" s="6"/>
      <c r="J80" s="6"/>
      <c r="K80" s="6"/>
    </row>
    <row r="81" spans="1:11" ht="12.75" x14ac:dyDescent="0.25">
      <c r="A81" s="18"/>
      <c r="B81" s="18"/>
      <c r="C81" s="18"/>
      <c r="D81" s="18"/>
      <c r="E81" s="18"/>
      <c r="F81" s="18"/>
      <c r="G81" s="6"/>
      <c r="H81" s="6"/>
      <c r="I81" s="6"/>
      <c r="J81" s="6"/>
      <c r="K81" s="6"/>
    </row>
    <row r="82" spans="1:11" ht="12.75" x14ac:dyDescent="0.25">
      <c r="A82" s="18"/>
      <c r="B82" s="18"/>
      <c r="C82" s="18"/>
      <c r="D82" s="18"/>
      <c r="E82" s="18"/>
      <c r="F82" s="18"/>
      <c r="G82" s="6"/>
      <c r="H82" s="6"/>
      <c r="I82" s="6"/>
      <c r="J82" s="6"/>
      <c r="K82" s="6"/>
    </row>
    <row r="83" spans="1:11" ht="12.75" x14ac:dyDescent="0.25">
      <c r="A83" s="18"/>
      <c r="B83" s="18"/>
      <c r="C83" s="18"/>
      <c r="D83" s="18"/>
      <c r="E83" s="18"/>
      <c r="F83" s="18"/>
      <c r="G83" s="6"/>
      <c r="H83" s="6"/>
      <c r="I83" s="6"/>
      <c r="J83" s="6"/>
      <c r="K83" s="6"/>
    </row>
    <row r="84" spans="1:11" ht="12.75" x14ac:dyDescent="0.25">
      <c r="A84" s="18"/>
      <c r="B84" s="18"/>
      <c r="C84" s="18"/>
      <c r="D84" s="18"/>
      <c r="E84" s="18"/>
      <c r="F84" s="18"/>
      <c r="G84" s="6"/>
      <c r="H84" s="6"/>
      <c r="I84" s="6"/>
      <c r="J84" s="6"/>
      <c r="K84" s="6"/>
    </row>
    <row r="85" spans="1:11" ht="12.75" x14ac:dyDescent="0.25">
      <c r="A85" s="18"/>
      <c r="B85" s="18"/>
      <c r="C85" s="18"/>
      <c r="D85" s="18"/>
      <c r="E85" s="18"/>
      <c r="F85" s="18"/>
      <c r="G85" s="6"/>
      <c r="H85" s="6"/>
      <c r="I85" s="6"/>
      <c r="J85" s="6"/>
      <c r="K85" s="6"/>
    </row>
    <row r="86" spans="1:11" ht="12.75" x14ac:dyDescent="0.25">
      <c r="A86" s="18"/>
      <c r="B86" s="18"/>
      <c r="C86" s="18"/>
      <c r="D86" s="18"/>
      <c r="E86" s="18"/>
      <c r="F86" s="18"/>
      <c r="G86" s="6"/>
      <c r="H86" s="6"/>
      <c r="I86" s="6"/>
      <c r="J86" s="6"/>
      <c r="K86" s="6"/>
    </row>
    <row r="87" spans="1:11" ht="12.75" x14ac:dyDescent="0.25">
      <c r="A87" s="18"/>
      <c r="B87" s="18"/>
      <c r="C87" s="18"/>
      <c r="D87" s="18"/>
      <c r="E87" s="18"/>
      <c r="F87" s="18"/>
      <c r="G87" s="6"/>
      <c r="H87" s="6"/>
      <c r="I87" s="6"/>
      <c r="J87" s="6"/>
      <c r="K87" s="6"/>
    </row>
    <row r="88" spans="1:11" ht="12.75" x14ac:dyDescent="0.25">
      <c r="A88" s="6"/>
      <c r="B88" s="6"/>
      <c r="C88" s="6"/>
      <c r="D88" s="6"/>
      <c r="E88" s="6"/>
      <c r="F88" s="6"/>
      <c r="G88" s="6"/>
      <c r="H88" s="6"/>
      <c r="I88" s="6"/>
      <c r="J88" s="6"/>
      <c r="K88" s="6"/>
    </row>
    <row r="89" spans="1:11" ht="12.75" x14ac:dyDescent="0.25">
      <c r="A89" s="6"/>
      <c r="B89" s="6"/>
      <c r="C89" s="6"/>
      <c r="D89" s="6"/>
      <c r="E89" s="6"/>
      <c r="F89" s="6"/>
      <c r="G89" s="6"/>
      <c r="H89" s="6"/>
      <c r="I89" s="6"/>
      <c r="J89" s="6"/>
      <c r="K89" s="6"/>
    </row>
    <row r="90" spans="1:11" ht="12.75" x14ac:dyDescent="0.25">
      <c r="A90" s="6"/>
      <c r="B90" s="6"/>
      <c r="C90" s="6"/>
      <c r="D90" s="6"/>
      <c r="E90" s="6"/>
      <c r="F90" s="6"/>
      <c r="G90" s="6"/>
      <c r="H90" s="6"/>
      <c r="I90" s="6"/>
      <c r="J90" s="6"/>
      <c r="K90" s="6"/>
    </row>
    <row r="91" spans="1:11" ht="12.75" x14ac:dyDescent="0.25">
      <c r="A91" s="6"/>
      <c r="B91" s="6"/>
      <c r="C91" s="6"/>
      <c r="D91" s="6"/>
      <c r="E91" s="6"/>
      <c r="F91" s="6"/>
      <c r="G91" s="6"/>
      <c r="H91" s="6"/>
      <c r="I91" s="6"/>
      <c r="J91" s="6"/>
      <c r="K91" s="6"/>
    </row>
    <row r="92" spans="1:11" ht="12.75" x14ac:dyDescent="0.25">
      <c r="A92" s="6"/>
      <c r="B92" s="6"/>
      <c r="C92" s="6"/>
      <c r="D92" s="6"/>
      <c r="E92" s="6"/>
      <c r="F92" s="6"/>
      <c r="G92" s="6"/>
      <c r="H92" s="6"/>
      <c r="I92" s="6"/>
      <c r="J92" s="6"/>
      <c r="K92" s="6"/>
    </row>
    <row r="93" spans="1:11" ht="12.75" x14ac:dyDescent="0.25">
      <c r="A93" s="6"/>
      <c r="B93" s="6"/>
      <c r="C93" s="6"/>
      <c r="D93" s="6"/>
      <c r="E93" s="6"/>
      <c r="F93" s="6"/>
      <c r="G93" s="6"/>
      <c r="H93" s="6"/>
      <c r="I93" s="6"/>
      <c r="J93" s="6"/>
      <c r="K93" s="6"/>
    </row>
  </sheetData>
  <printOptions horizontalCentered="1"/>
  <pageMargins left="0" right="0" top="0.23622047244094491" bottom="0.23622047244094491" header="0.31496062992125984" footer="0.31496062992125984"/>
  <pageSetup scale="96" orientation="portrait" r:id="rId1"/>
  <headerFooter>
    <oddFooter>&amp;L&amp;Z&amp;F&amp;R&amp;D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4:DF362"/>
  <sheetViews>
    <sheetView showGridLines="0" topLeftCell="B1" zoomScale="80" zoomScaleNormal="80" workbookViewId="0">
      <pane xSplit="2" ySplit="11" topLeftCell="O12" activePane="bottomRight" state="frozen"/>
      <selection activeCell="B1" sqref="B1"/>
      <selection pane="topRight" activeCell="D1" sqref="D1"/>
      <selection pane="bottomLeft" activeCell="B14" sqref="B14"/>
      <selection pane="bottomRight" activeCell="B46" sqref="B46"/>
    </sheetView>
  </sheetViews>
  <sheetFormatPr defaultRowHeight="12.75" outlineLevelRow="1" outlineLevelCol="1" x14ac:dyDescent="0.25"/>
  <cols>
    <col min="1" max="1" width="6.7109375" style="2" customWidth="1"/>
    <col min="2" max="2" width="6.28515625" style="4" customWidth="1"/>
    <col min="3" max="3" width="88.5703125" style="6" customWidth="1"/>
    <col min="4" max="4" width="19.140625" style="6" customWidth="1"/>
    <col min="5" max="7" width="17.7109375" style="6" customWidth="1" outlineLevel="1"/>
    <col min="8" max="8" width="17.7109375" style="6" customWidth="1"/>
    <col min="9" max="11" width="17.7109375" style="6" customWidth="1" outlineLevel="1"/>
    <col min="12" max="12" width="17.7109375" style="6" customWidth="1"/>
    <col min="13" max="15" width="17.7109375" style="6" customWidth="1" outlineLevel="1"/>
    <col min="16" max="16" width="17.7109375" style="9" customWidth="1"/>
    <col min="17" max="19" width="17.7109375" style="6" customWidth="1" outlineLevel="1"/>
    <col min="20" max="20" width="17.7109375" style="9" customWidth="1"/>
    <col min="21" max="23" width="17.7109375" style="6" customWidth="1" outlineLevel="1"/>
    <col min="24" max="24" width="2.140625" style="2" customWidth="1"/>
    <col min="25" max="25" width="18" style="38" customWidth="1"/>
    <col min="26" max="26" width="18" style="2" customWidth="1"/>
    <col min="27" max="27" width="3.7109375" style="6" customWidth="1"/>
    <col min="28" max="193" width="9.7109375" style="6" customWidth="1"/>
    <col min="194" max="194" width="0.7109375" style="6" customWidth="1"/>
    <col min="195" max="16384" width="9.140625" style="6"/>
  </cols>
  <sheetData>
    <row r="4" spans="1:110" ht="11.25" customHeight="1" x14ac:dyDescent="0.35">
      <c r="A4" s="15"/>
      <c r="B4" s="5"/>
      <c r="C4" s="3"/>
      <c r="D4" s="3"/>
      <c r="E4" s="3"/>
      <c r="F4" s="3"/>
      <c r="G4" s="3"/>
      <c r="H4" s="3"/>
      <c r="I4" s="3"/>
      <c r="J4" s="3"/>
      <c r="K4" s="3"/>
      <c r="L4" s="3"/>
      <c r="M4" s="3"/>
      <c r="N4" s="3"/>
      <c r="O4" s="3"/>
      <c r="P4" s="2"/>
      <c r="Q4" s="3"/>
      <c r="R4" s="3"/>
      <c r="S4" s="3"/>
      <c r="T4" s="2"/>
      <c r="U4" s="3"/>
      <c r="V4" s="3"/>
      <c r="W4" s="3"/>
    </row>
    <row r="5" spans="1:110" ht="15" x14ac:dyDescent="0.25">
      <c r="A5" s="67"/>
      <c r="B5" s="33"/>
      <c r="C5" s="34"/>
      <c r="D5" s="34"/>
      <c r="E5" s="34"/>
      <c r="F5" s="34"/>
      <c r="G5" s="34"/>
      <c r="H5" s="34"/>
      <c r="I5" s="34"/>
      <c r="J5" s="34"/>
      <c r="K5" s="34"/>
      <c r="L5" s="34"/>
      <c r="M5" s="34"/>
      <c r="N5" s="34"/>
      <c r="O5" s="34"/>
      <c r="P5" s="35"/>
      <c r="Q5" s="34"/>
      <c r="R5" s="34"/>
      <c r="S5" s="34"/>
      <c r="T5" s="35"/>
      <c r="U5" s="34"/>
      <c r="V5" s="34"/>
      <c r="W5" s="34"/>
      <c r="X5" s="34"/>
      <c r="Y5" s="34"/>
      <c r="Z5" s="34"/>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row>
    <row r="6" spans="1:110" ht="18.75" customHeight="1" x14ac:dyDescent="0.25">
      <c r="A6" s="67"/>
      <c r="B6" s="36"/>
      <c r="C6" s="516">
        <f>+'Initial Estimate'!C3</f>
        <v>0</v>
      </c>
      <c r="D6" s="34"/>
      <c r="E6" s="34"/>
      <c r="F6" s="34"/>
      <c r="G6" s="34"/>
      <c r="H6" s="34"/>
      <c r="I6" s="34"/>
      <c r="J6" s="34"/>
      <c r="K6" s="34"/>
      <c r="L6" s="34"/>
      <c r="M6" s="34"/>
      <c r="N6" s="34"/>
      <c r="O6" s="34"/>
      <c r="P6" s="35"/>
      <c r="Q6" s="34"/>
      <c r="R6" s="34"/>
      <c r="S6" s="34"/>
      <c r="T6" s="35"/>
      <c r="U6" s="34"/>
      <c r="V6" s="34"/>
      <c r="W6" s="34"/>
      <c r="X6" s="34"/>
      <c r="Y6" s="34"/>
      <c r="Z6" s="34"/>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row>
    <row r="7" spans="1:110" ht="18.75" customHeight="1" x14ac:dyDescent="0.3">
      <c r="A7" s="37"/>
      <c r="B7" s="36"/>
      <c r="C7" s="115">
        <f>+'Initial Estimate'!C4</f>
        <v>0</v>
      </c>
      <c r="D7" s="34"/>
      <c r="E7" s="34"/>
      <c r="F7" s="34"/>
      <c r="G7" s="34"/>
      <c r="H7" s="34"/>
      <c r="I7" s="34"/>
      <c r="J7" s="34"/>
      <c r="K7" s="34"/>
      <c r="L7" s="34"/>
      <c r="M7" s="34"/>
      <c r="N7" s="34"/>
      <c r="O7" s="34"/>
      <c r="P7" s="35"/>
      <c r="Q7" s="34"/>
      <c r="R7" s="34"/>
      <c r="S7" s="34"/>
      <c r="T7" s="35"/>
      <c r="U7" s="34"/>
      <c r="V7" s="34"/>
      <c r="W7" s="34"/>
      <c r="X7" s="34"/>
      <c r="Y7" s="34"/>
      <c r="Z7" s="34"/>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row>
    <row r="8" spans="1:110" ht="18.75" customHeight="1" x14ac:dyDescent="0.3">
      <c r="A8" s="37"/>
      <c r="B8" s="36"/>
      <c r="C8" s="116" t="str">
        <f>+'Initial Estimate'!C5</f>
        <v>[dd/mm/yy]</v>
      </c>
      <c r="D8" s="34"/>
      <c r="E8" s="34"/>
      <c r="F8" s="34"/>
      <c r="G8" s="34"/>
      <c r="H8" s="34"/>
      <c r="I8" s="34"/>
      <c r="J8" s="34"/>
      <c r="K8" s="34"/>
      <c r="L8" s="34"/>
      <c r="M8" s="34"/>
      <c r="N8" s="34"/>
      <c r="O8" s="34"/>
      <c r="P8" s="35"/>
      <c r="Q8" s="34"/>
      <c r="R8" s="34"/>
      <c r="S8" s="34"/>
      <c r="T8" s="35"/>
      <c r="U8" s="34"/>
      <c r="V8" s="34"/>
      <c r="W8" s="34"/>
      <c r="X8" s="34"/>
      <c r="Y8" s="34"/>
      <c r="Z8" s="34"/>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row>
    <row r="9" spans="1:110" ht="12.75" customHeight="1" thickBot="1" x14ac:dyDescent="0.3">
      <c r="A9" s="38"/>
      <c r="B9" s="33"/>
      <c r="C9" s="39"/>
      <c r="D9" s="39"/>
      <c r="E9" s="39"/>
      <c r="F9" s="39"/>
      <c r="G9" s="39"/>
      <c r="H9" s="39"/>
      <c r="I9" s="39"/>
      <c r="J9" s="39"/>
      <c r="K9" s="39"/>
      <c r="L9" s="39"/>
      <c r="M9" s="39"/>
      <c r="N9" s="39"/>
      <c r="O9" s="39"/>
      <c r="P9" s="40"/>
      <c r="Q9" s="39"/>
      <c r="R9" s="39"/>
      <c r="S9" s="39"/>
      <c r="T9" s="40"/>
      <c r="U9" s="39"/>
      <c r="V9" s="39"/>
      <c r="W9" s="39"/>
      <c r="X9" s="41"/>
      <c r="Z9" s="3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row>
    <row r="10" spans="1:110" ht="27.75" customHeight="1" thickBot="1" x14ac:dyDescent="0.3">
      <c r="A10" s="450"/>
      <c r="B10" s="301"/>
      <c r="C10" s="95"/>
      <c r="D10" s="630"/>
      <c r="E10" s="631"/>
      <c r="F10" s="631"/>
      <c r="G10" s="635"/>
      <c r="H10" s="689">
        <f>+Estimates!G11</f>
        <v>0</v>
      </c>
      <c r="I10" s="631"/>
      <c r="J10" s="631"/>
      <c r="K10" s="635"/>
      <c r="L10" s="630" t="s">
        <v>216</v>
      </c>
      <c r="M10" s="631"/>
      <c r="N10" s="631"/>
      <c r="O10" s="635"/>
      <c r="P10" s="630"/>
      <c r="Q10" s="631"/>
      <c r="R10" s="631"/>
      <c r="S10" s="635"/>
      <c r="T10" s="630" t="s">
        <v>215</v>
      </c>
      <c r="U10" s="631"/>
      <c r="V10" s="631"/>
      <c r="W10" s="635"/>
      <c r="X10" s="636"/>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row>
    <row r="11" spans="1:110" ht="37.5" customHeight="1" thickBot="1" x14ac:dyDescent="0.3">
      <c r="A11" s="451"/>
      <c r="B11" s="301"/>
      <c r="C11" s="95"/>
      <c r="D11" s="465" t="s">
        <v>108</v>
      </c>
      <c r="E11" s="660" t="s">
        <v>217</v>
      </c>
      <c r="F11" s="661" t="s">
        <v>218</v>
      </c>
      <c r="G11" s="662" t="s">
        <v>219</v>
      </c>
      <c r="H11" s="465" t="s">
        <v>109</v>
      </c>
      <c r="I11" s="466" t="str">
        <f>+E11</f>
        <v>Split A</v>
      </c>
      <c r="J11" s="467" t="str">
        <f>+F11</f>
        <v>Split B</v>
      </c>
      <c r="K11" s="468" t="str">
        <f>+G11</f>
        <v>Split C</v>
      </c>
      <c r="L11" s="465" t="s">
        <v>110</v>
      </c>
      <c r="M11" s="466" t="str">
        <f>+E11</f>
        <v>Split A</v>
      </c>
      <c r="N11" s="467" t="str">
        <f>+F11</f>
        <v>Split B</v>
      </c>
      <c r="O11" s="468" t="str">
        <f>+G11</f>
        <v>Split C</v>
      </c>
      <c r="P11" s="465" t="s">
        <v>111</v>
      </c>
      <c r="Q11" s="589" t="str">
        <f>+E11</f>
        <v>Split A</v>
      </c>
      <c r="R11" s="590" t="str">
        <f>+F11</f>
        <v>Split B</v>
      </c>
      <c r="S11" s="591" t="str">
        <f>+G11</f>
        <v>Split C</v>
      </c>
      <c r="T11" s="465" t="s">
        <v>112</v>
      </c>
      <c r="U11" s="466" t="str">
        <f>+E11</f>
        <v>Split A</v>
      </c>
      <c r="V11" s="467" t="str">
        <f>+F11</f>
        <v>Split B</v>
      </c>
      <c r="W11" s="468" t="str">
        <f>+G11</f>
        <v>Split C</v>
      </c>
      <c r="X11" s="636"/>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row>
    <row r="12" spans="1:110" ht="15" customHeight="1" x14ac:dyDescent="0.25">
      <c r="A12" s="451"/>
      <c r="B12" s="301"/>
      <c r="C12" s="95"/>
      <c r="D12" s="96"/>
      <c r="E12" s="96"/>
      <c r="F12" s="96"/>
      <c r="G12" s="96"/>
      <c r="H12" s="96"/>
      <c r="I12" s="96"/>
      <c r="J12" s="96"/>
      <c r="K12" s="96"/>
      <c r="L12" s="96"/>
      <c r="M12" s="96"/>
      <c r="N12" s="96"/>
      <c r="O12" s="96"/>
      <c r="P12" s="96"/>
      <c r="Q12" s="96"/>
      <c r="R12" s="96"/>
      <c r="S12" s="96"/>
      <c r="T12" s="96"/>
      <c r="U12" s="96"/>
      <c r="V12" s="469"/>
      <c r="W12" s="96"/>
      <c r="X12" s="636"/>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row>
    <row r="13" spans="1:110" ht="15" customHeight="1" x14ac:dyDescent="0.25">
      <c r="A13" s="452" t="str">
        <f>+'Initial Estimate'!A15</f>
        <v>A</v>
      </c>
      <c r="B13" s="302" t="str">
        <f>+'Initial Estimate'!B15</f>
        <v>Professional Fees</v>
      </c>
      <c r="C13" s="97"/>
      <c r="D13" s="98"/>
      <c r="E13" s="98"/>
      <c r="F13" s="98"/>
      <c r="G13" s="98"/>
      <c r="H13" s="98"/>
      <c r="I13" s="98"/>
      <c r="J13" s="98"/>
      <c r="K13" s="98"/>
      <c r="L13" s="98"/>
      <c r="M13" s="98"/>
      <c r="N13" s="98"/>
      <c r="O13" s="98"/>
      <c r="P13" s="98"/>
      <c r="Q13" s="98"/>
      <c r="R13" s="98"/>
      <c r="S13" s="98"/>
      <c r="T13" s="98"/>
      <c r="U13" s="98"/>
      <c r="V13" s="98"/>
      <c r="W13" s="98"/>
      <c r="X13" s="636"/>
      <c r="Y13" s="38" t="s">
        <v>377</v>
      </c>
      <c r="AA13" s="42"/>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row>
    <row r="14" spans="1:110" ht="15" customHeight="1" x14ac:dyDescent="0.25">
      <c r="A14" s="487">
        <f>+'Initial Estimate'!A16</f>
        <v>100</v>
      </c>
      <c r="B14" s="484" t="str">
        <f>+'Initial Estimate'!B16</f>
        <v>Prime Professional Fees</v>
      </c>
      <c r="C14" s="99"/>
      <c r="D14" s="100"/>
      <c r="E14" s="100"/>
      <c r="F14" s="100"/>
      <c r="G14" s="100"/>
      <c r="H14" s="100"/>
      <c r="I14" s="100"/>
      <c r="J14" s="100"/>
      <c r="K14" s="100"/>
      <c r="L14" s="100"/>
      <c r="M14" s="100"/>
      <c r="N14" s="100"/>
      <c r="O14" s="100"/>
      <c r="P14" s="100"/>
      <c r="Q14" s="100"/>
      <c r="R14" s="100"/>
      <c r="S14" s="100"/>
      <c r="T14" s="100"/>
      <c r="U14" s="100"/>
      <c r="V14" s="100"/>
      <c r="W14" s="100"/>
      <c r="X14" s="636"/>
      <c r="Y14" s="38" t="s">
        <v>377</v>
      </c>
      <c r="AA14" s="42"/>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row>
    <row r="15" spans="1:110" ht="15" customHeight="1" outlineLevel="1" x14ac:dyDescent="0.25">
      <c r="A15" s="488"/>
      <c r="B15" s="483">
        <f>+'Initial Estimate'!B17</f>
        <v>101</v>
      </c>
      <c r="C15" s="474" t="str">
        <f>+'Initial Estimate'!C17</f>
        <v>Project Manager</v>
      </c>
      <c r="D15" s="330">
        <f>SUM(E15:G15)</f>
        <v>0</v>
      </c>
      <c r="E15" s="472">
        <f>+Approvals!D13</f>
        <v>0</v>
      </c>
      <c r="F15" s="472">
        <f>+Approvals!E13</f>
        <v>0</v>
      </c>
      <c r="G15" s="472">
        <f>+Approvals!F13</f>
        <v>0</v>
      </c>
      <c r="H15" s="330">
        <f ca="1">SUM(I15:K15)</f>
        <v>0</v>
      </c>
      <c r="I15" s="583">
        <f ca="1">+Estimates!D14</f>
        <v>0</v>
      </c>
      <c r="J15" s="583">
        <f>+Estimates!E14</f>
        <v>0</v>
      </c>
      <c r="K15" s="583">
        <f>+Estimates!F14</f>
        <v>0</v>
      </c>
      <c r="L15" s="330">
        <f ca="1">D15-H15</f>
        <v>0</v>
      </c>
      <c r="M15" s="472">
        <f ca="1">E15-I15</f>
        <v>0</v>
      </c>
      <c r="N15" s="472">
        <f>F15-J15</f>
        <v>0</v>
      </c>
      <c r="O15" s="472">
        <f>G15-K15</f>
        <v>0</v>
      </c>
      <c r="P15" s="331">
        <f>WO!H12</f>
        <v>0</v>
      </c>
      <c r="Q15" s="472">
        <f>WO!I12</f>
        <v>0</v>
      </c>
      <c r="R15" s="472">
        <f>WO!J12</f>
        <v>0</v>
      </c>
      <c r="S15" s="472">
        <f>WO!K12</f>
        <v>0</v>
      </c>
      <c r="T15" s="639">
        <f ca="1">H15-P15</f>
        <v>0</v>
      </c>
      <c r="U15" s="640">
        <f ca="1">I15-Q15</f>
        <v>0</v>
      </c>
      <c r="V15" s="640">
        <f>J15-R15</f>
        <v>0</v>
      </c>
      <c r="W15" s="640">
        <f>K15-S15</f>
        <v>0</v>
      </c>
      <c r="X15" s="636"/>
      <c r="Y15" s="38" t="str">
        <f t="shared" ref="Y15:Y16" ca="1" si="0">IF(OR(D15&lt;&gt;0,H15&lt;&gt;0,L15&lt;&gt;0,P15&lt;&gt;0,T15&lt;&gt;0),"Print line","-")</f>
        <v>-</v>
      </c>
      <c r="AA15" s="42"/>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row>
    <row r="16" spans="1:110" ht="15" customHeight="1" outlineLevel="1" x14ac:dyDescent="0.25">
      <c r="A16" s="488"/>
      <c r="B16" s="483">
        <f>+'Initial Estimate'!B18</f>
        <v>102</v>
      </c>
      <c r="C16" s="474" t="str">
        <f>+'Initial Estimate'!C18</f>
        <v>Prime Architect</v>
      </c>
      <c r="D16" s="330">
        <f t="shared" ref="D16:D18" si="1">SUM(E16:G16)</f>
        <v>0</v>
      </c>
      <c r="E16" s="472">
        <f>+Approvals!D14</f>
        <v>0</v>
      </c>
      <c r="F16" s="472">
        <f>+Approvals!E14</f>
        <v>0</v>
      </c>
      <c r="G16" s="472">
        <f>+Approvals!F14</f>
        <v>0</v>
      </c>
      <c r="H16" s="330">
        <f t="shared" ref="H16:H18" ca="1" si="2">SUM(I16:K16)</f>
        <v>0</v>
      </c>
      <c r="I16" s="583">
        <f ca="1">+Estimates!D15</f>
        <v>0</v>
      </c>
      <c r="J16" s="583">
        <f>+Estimates!E15</f>
        <v>0</v>
      </c>
      <c r="K16" s="583">
        <f>+Estimates!F15</f>
        <v>0</v>
      </c>
      <c r="L16" s="330">
        <f t="shared" ref="L16:L18" ca="1" si="3">D16-H16</f>
        <v>0</v>
      </c>
      <c r="M16" s="472">
        <f t="shared" ref="M16:M18" ca="1" si="4">E16-I16</f>
        <v>0</v>
      </c>
      <c r="N16" s="472">
        <f t="shared" ref="N16:N18" si="5">F16-J16</f>
        <v>0</v>
      </c>
      <c r="O16" s="472">
        <f t="shared" ref="O16:O18" si="6">G16-K16</f>
        <v>0</v>
      </c>
      <c r="P16" s="331">
        <f>WO!H19</f>
        <v>0</v>
      </c>
      <c r="Q16" s="472">
        <f>WO!I19</f>
        <v>0</v>
      </c>
      <c r="R16" s="472">
        <f>WO!J19</f>
        <v>0</v>
      </c>
      <c r="S16" s="472">
        <f>WO!K19</f>
        <v>0</v>
      </c>
      <c r="T16" s="639">
        <f t="shared" ref="T16:T18" ca="1" si="7">H16-P16</f>
        <v>0</v>
      </c>
      <c r="U16" s="640">
        <f t="shared" ref="U16:U18" ca="1" si="8">I16-Q16</f>
        <v>0</v>
      </c>
      <c r="V16" s="640">
        <f t="shared" ref="V16:V18" si="9">J16-R16</f>
        <v>0</v>
      </c>
      <c r="W16" s="640">
        <f t="shared" ref="W16:W18" si="10">K16-S16</f>
        <v>0</v>
      </c>
      <c r="X16" s="636"/>
      <c r="Y16" s="38" t="str">
        <f t="shared" ca="1" si="0"/>
        <v>-</v>
      </c>
      <c r="AA16" s="42"/>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row>
    <row r="17" spans="1:110" ht="15" customHeight="1" outlineLevel="1" x14ac:dyDescent="0.25">
      <c r="A17" s="488"/>
      <c r="B17" s="483">
        <f>+'Initial Estimate'!B19</f>
        <v>103</v>
      </c>
      <c r="C17" s="474" t="str">
        <f>+'Initial Estimate'!C19</f>
        <v>Prime Engineer</v>
      </c>
      <c r="D17" s="330">
        <f t="shared" si="1"/>
        <v>0</v>
      </c>
      <c r="E17" s="472">
        <f>+Approvals!D15</f>
        <v>0</v>
      </c>
      <c r="F17" s="472">
        <f>+Approvals!E15</f>
        <v>0</v>
      </c>
      <c r="G17" s="472">
        <f>+Approvals!F15</f>
        <v>0</v>
      </c>
      <c r="H17" s="330">
        <f t="shared" ca="1" si="2"/>
        <v>0</v>
      </c>
      <c r="I17" s="583">
        <f ca="1">+Estimates!D16</f>
        <v>0</v>
      </c>
      <c r="J17" s="583">
        <f>+Estimates!E16</f>
        <v>0</v>
      </c>
      <c r="K17" s="583">
        <f>+Estimates!F16</f>
        <v>0</v>
      </c>
      <c r="L17" s="330">
        <f t="shared" ca="1" si="3"/>
        <v>0</v>
      </c>
      <c r="M17" s="472">
        <f t="shared" ca="1" si="4"/>
        <v>0</v>
      </c>
      <c r="N17" s="472">
        <f t="shared" si="5"/>
        <v>0</v>
      </c>
      <c r="O17" s="472">
        <f t="shared" si="6"/>
        <v>0</v>
      </c>
      <c r="P17" s="331">
        <f>WO!H26</f>
        <v>0</v>
      </c>
      <c r="Q17" s="472">
        <f>WO!I26</f>
        <v>0</v>
      </c>
      <c r="R17" s="472">
        <f>WO!J26</f>
        <v>0</v>
      </c>
      <c r="S17" s="472">
        <f>WO!K26</f>
        <v>0</v>
      </c>
      <c r="T17" s="639">
        <f t="shared" ca="1" si="7"/>
        <v>0</v>
      </c>
      <c r="U17" s="640">
        <f t="shared" ca="1" si="8"/>
        <v>0</v>
      </c>
      <c r="V17" s="640">
        <f t="shared" si="9"/>
        <v>0</v>
      </c>
      <c r="W17" s="640">
        <f t="shared" si="10"/>
        <v>0</v>
      </c>
      <c r="X17" s="636"/>
      <c r="Y17" s="38" t="str">
        <f ca="1">IF(OR(D17&lt;&gt;0,H17&lt;&gt;0,L17&lt;&gt;0,P17&lt;&gt;0,T17&lt;&gt;0),"Print line","-")</f>
        <v>-</v>
      </c>
      <c r="AA17" s="42"/>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row>
    <row r="18" spans="1:110" ht="15" customHeight="1" outlineLevel="1" x14ac:dyDescent="0.25">
      <c r="A18" s="488"/>
      <c r="B18" s="483">
        <f>+'Initial Estimate'!B20</f>
        <v>104</v>
      </c>
      <c r="C18" s="474" t="str">
        <f>+'Initial Estimate'!C20</f>
        <v>Project Delivery Fee</v>
      </c>
      <c r="D18" s="330">
        <f t="shared" si="1"/>
        <v>0</v>
      </c>
      <c r="E18" s="472">
        <f>+Approvals!D16</f>
        <v>0</v>
      </c>
      <c r="F18" s="472">
        <f>+Approvals!E16</f>
        <v>0</v>
      </c>
      <c r="G18" s="472">
        <f>+Approvals!F16</f>
        <v>0</v>
      </c>
      <c r="H18" s="330">
        <f t="shared" ca="1" si="2"/>
        <v>0</v>
      </c>
      <c r="I18" s="583">
        <f ca="1">+Estimates!D17</f>
        <v>0</v>
      </c>
      <c r="J18" s="583">
        <f>+Estimates!E17</f>
        <v>0</v>
      </c>
      <c r="K18" s="583">
        <f>+Estimates!F17</f>
        <v>0</v>
      </c>
      <c r="L18" s="330">
        <f t="shared" ca="1" si="3"/>
        <v>0</v>
      </c>
      <c r="M18" s="472">
        <f t="shared" ca="1" si="4"/>
        <v>0</v>
      </c>
      <c r="N18" s="472">
        <f t="shared" si="5"/>
        <v>0</v>
      </c>
      <c r="O18" s="472">
        <f t="shared" si="6"/>
        <v>0</v>
      </c>
      <c r="P18" s="331" t="e">
        <f ca="1">WO!H33</f>
        <v>#DIV/0!</v>
      </c>
      <c r="Q18" s="472" t="e">
        <f ca="1">WO!I33</f>
        <v>#DIV/0!</v>
      </c>
      <c r="R18" s="472" t="e">
        <f ca="1">WO!J33</f>
        <v>#DIV/0!</v>
      </c>
      <c r="S18" s="472" t="e">
        <f ca="1">WO!K33</f>
        <v>#DIV/0!</v>
      </c>
      <c r="T18" s="639" t="e">
        <f t="shared" ca="1" si="7"/>
        <v>#DIV/0!</v>
      </c>
      <c r="U18" s="640" t="e">
        <f t="shared" ca="1" si="8"/>
        <v>#DIV/0!</v>
      </c>
      <c r="V18" s="640" t="e">
        <f t="shared" ca="1" si="9"/>
        <v>#DIV/0!</v>
      </c>
      <c r="W18" s="640" t="e">
        <f t="shared" ca="1" si="10"/>
        <v>#DIV/0!</v>
      </c>
      <c r="X18" s="636"/>
      <c r="Y18" s="38" t="s">
        <v>377</v>
      </c>
      <c r="AA18" s="42"/>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row>
    <row r="19" spans="1:110" ht="15" customHeight="1" x14ac:dyDescent="0.25">
      <c r="A19" s="488"/>
      <c r="B19" s="205"/>
      <c r="C19" s="205" t="str">
        <f>+'Initial Estimate'!C21</f>
        <v>Total Prime Professional Fees</v>
      </c>
      <c r="D19" s="310">
        <f t="shared" ref="D19:W19" si="11">SUM(D15:D18)</f>
        <v>0</v>
      </c>
      <c r="E19" s="449">
        <f t="shared" si="11"/>
        <v>0</v>
      </c>
      <c r="F19" s="449">
        <f t="shared" si="11"/>
        <v>0</v>
      </c>
      <c r="G19" s="449">
        <f t="shared" si="11"/>
        <v>0</v>
      </c>
      <c r="H19" s="310">
        <f t="shared" ca="1" si="11"/>
        <v>0</v>
      </c>
      <c r="I19" s="449">
        <f t="shared" ca="1" si="11"/>
        <v>0</v>
      </c>
      <c r="J19" s="449">
        <f t="shared" si="11"/>
        <v>0</v>
      </c>
      <c r="K19" s="449">
        <f t="shared" si="11"/>
        <v>0</v>
      </c>
      <c r="L19" s="310">
        <f t="shared" ca="1" si="11"/>
        <v>0</v>
      </c>
      <c r="M19" s="449">
        <f t="shared" ca="1" si="11"/>
        <v>0</v>
      </c>
      <c r="N19" s="449">
        <f t="shared" si="11"/>
        <v>0</v>
      </c>
      <c r="O19" s="449">
        <f t="shared" si="11"/>
        <v>0</v>
      </c>
      <c r="P19" s="310" t="e">
        <f t="shared" ca="1" si="11"/>
        <v>#DIV/0!</v>
      </c>
      <c r="Q19" s="449" t="e">
        <f t="shared" ca="1" si="11"/>
        <v>#DIV/0!</v>
      </c>
      <c r="R19" s="449" t="e">
        <f t="shared" ca="1" si="11"/>
        <v>#DIV/0!</v>
      </c>
      <c r="S19" s="449" t="e">
        <f t="shared" ca="1" si="11"/>
        <v>#DIV/0!</v>
      </c>
      <c r="T19" s="644" t="e">
        <f t="shared" ca="1" si="11"/>
        <v>#DIV/0!</v>
      </c>
      <c r="U19" s="645" t="e">
        <f t="shared" ca="1" si="11"/>
        <v>#DIV/0!</v>
      </c>
      <c r="V19" s="645" t="e">
        <f t="shared" ca="1" si="11"/>
        <v>#DIV/0!</v>
      </c>
      <c r="W19" s="645" t="e">
        <f t="shared" ca="1" si="11"/>
        <v>#DIV/0!</v>
      </c>
      <c r="X19" s="636"/>
      <c r="Y19" s="38" t="s">
        <v>377</v>
      </c>
      <c r="AA19" s="42"/>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row>
    <row r="20" spans="1:110" ht="15" customHeight="1" x14ac:dyDescent="0.25">
      <c r="A20" s="488"/>
      <c r="B20" s="476"/>
      <c r="C20" s="476"/>
      <c r="D20" s="100"/>
      <c r="E20" s="100"/>
      <c r="F20" s="100"/>
      <c r="G20" s="100"/>
      <c r="H20" s="100"/>
      <c r="I20" s="100"/>
      <c r="J20" s="100"/>
      <c r="K20" s="100"/>
      <c r="L20" s="100"/>
      <c r="M20" s="100"/>
      <c r="N20" s="100"/>
      <c r="O20" s="100"/>
      <c r="P20" s="477"/>
      <c r="Q20" s="100"/>
      <c r="R20" s="100"/>
      <c r="S20" s="100"/>
      <c r="T20" s="646"/>
      <c r="U20" s="647"/>
      <c r="V20" s="648"/>
      <c r="W20" s="647"/>
      <c r="X20" s="636"/>
      <c r="Y20" s="38" t="s">
        <v>377</v>
      </c>
      <c r="AA20" s="42"/>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row>
    <row r="21" spans="1:110" ht="15" customHeight="1" x14ac:dyDescent="0.25">
      <c r="A21" s="487">
        <f>+'Initial Estimate'!A23</f>
        <v>200</v>
      </c>
      <c r="B21" s="484" t="str">
        <f>+'Initial Estimate'!B23</f>
        <v>Miscellaneous Professional Fees in Addition to Prime Professional Fees</v>
      </c>
      <c r="C21" s="99"/>
      <c r="D21" s="100"/>
      <c r="E21" s="100"/>
      <c r="F21" s="100"/>
      <c r="G21" s="100"/>
      <c r="H21" s="100"/>
      <c r="I21" s="100"/>
      <c r="J21" s="100"/>
      <c r="K21" s="100"/>
      <c r="L21" s="100"/>
      <c r="M21" s="100"/>
      <c r="N21" s="100"/>
      <c r="O21" s="100"/>
      <c r="P21" s="477"/>
      <c r="Q21" s="100"/>
      <c r="R21" s="100"/>
      <c r="S21" s="100"/>
      <c r="T21" s="646"/>
      <c r="U21" s="647"/>
      <c r="V21" s="647"/>
      <c r="W21" s="647"/>
      <c r="X21" s="636"/>
      <c r="Y21" s="38" t="s">
        <v>377</v>
      </c>
      <c r="AA21" s="42"/>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row>
    <row r="22" spans="1:110" ht="15" customHeight="1" outlineLevel="1" x14ac:dyDescent="0.25">
      <c r="A22" s="488"/>
      <c r="B22" s="483">
        <f>+'Initial Estimate'!B24</f>
        <v>201</v>
      </c>
      <c r="C22" s="475" t="str">
        <f>+'Initial Estimate'!C24</f>
        <v>Geotechnical Investigation (Soils Report)</v>
      </c>
      <c r="D22" s="330">
        <f t="shared" ref="D22:D40" si="12">SUM(E22:G22)</f>
        <v>0</v>
      </c>
      <c r="E22" s="472">
        <f>+Approvals!D20</f>
        <v>0</v>
      </c>
      <c r="F22" s="472">
        <f>+Approvals!E20</f>
        <v>0</v>
      </c>
      <c r="G22" s="472">
        <f>+Approvals!F20</f>
        <v>0</v>
      </c>
      <c r="H22" s="330">
        <f t="shared" ref="H22:H40" ca="1" si="13">SUM(I22:K22)</f>
        <v>0</v>
      </c>
      <c r="I22" s="583">
        <f ca="1">+Estimates!D21</f>
        <v>0</v>
      </c>
      <c r="J22" s="583">
        <f>+Estimates!E21</f>
        <v>0</v>
      </c>
      <c r="K22" s="583">
        <f>+Estimates!F21</f>
        <v>0</v>
      </c>
      <c r="L22" s="330">
        <f t="shared" ref="L22:L40" ca="1" si="14">D22-H22</f>
        <v>0</v>
      </c>
      <c r="M22" s="472">
        <f t="shared" ref="M22:M40" ca="1" si="15">E22-I22</f>
        <v>0</v>
      </c>
      <c r="N22" s="472">
        <f t="shared" ref="N22:N40" si="16">F22-J22</f>
        <v>0</v>
      </c>
      <c r="O22" s="472">
        <f t="shared" ref="O22:O40" si="17">G22-K22</f>
        <v>0</v>
      </c>
      <c r="P22" s="331">
        <f>WO!H40</f>
        <v>0</v>
      </c>
      <c r="Q22" s="472">
        <f>WO!I40</f>
        <v>0</v>
      </c>
      <c r="R22" s="472">
        <f>WO!J40</f>
        <v>0</v>
      </c>
      <c r="S22" s="472">
        <f>WO!K40</f>
        <v>0</v>
      </c>
      <c r="T22" s="639">
        <f t="shared" ref="T22:T40" ca="1" si="18">H22-P22</f>
        <v>0</v>
      </c>
      <c r="U22" s="640">
        <f t="shared" ref="U22:U40" ca="1" si="19">I22-Q22</f>
        <v>0</v>
      </c>
      <c r="V22" s="640">
        <f t="shared" ref="V22:V40" si="20">J22-R22</f>
        <v>0</v>
      </c>
      <c r="W22" s="640">
        <f t="shared" ref="W22:W40" si="21">K22-S22</f>
        <v>0</v>
      </c>
      <c r="X22" s="636"/>
      <c r="Y22" s="38" t="str">
        <f t="shared" ref="Y22:Y40" ca="1" si="22">IF(OR(D22&lt;&gt;0,H22&lt;&gt;0,L22&lt;&gt;0,P22&lt;&gt;0,T22&lt;&gt;0),"Print line","-")</f>
        <v>-</v>
      </c>
      <c r="AA22" s="42"/>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row>
    <row r="23" spans="1:110" ht="15" customHeight="1" outlineLevel="1" x14ac:dyDescent="0.25">
      <c r="A23" s="488"/>
      <c r="B23" s="483">
        <f>+'Initial Estimate'!B25</f>
        <v>202</v>
      </c>
      <c r="C23" s="475" t="str">
        <f>+'Initial Estimate'!C25</f>
        <v>Feasibility  Study (i.e.. CFI)</v>
      </c>
      <c r="D23" s="330">
        <f t="shared" si="12"/>
        <v>0</v>
      </c>
      <c r="E23" s="472">
        <f>+Approvals!D21</f>
        <v>0</v>
      </c>
      <c r="F23" s="472">
        <f>+Approvals!E21</f>
        <v>0</v>
      </c>
      <c r="G23" s="472">
        <f>+Approvals!F21</f>
        <v>0</v>
      </c>
      <c r="H23" s="330">
        <f t="shared" ca="1" si="13"/>
        <v>0</v>
      </c>
      <c r="I23" s="583">
        <f ca="1">+Estimates!D22</f>
        <v>0</v>
      </c>
      <c r="J23" s="583">
        <f>+Estimates!E22</f>
        <v>0</v>
      </c>
      <c r="K23" s="583">
        <f>+Estimates!F22</f>
        <v>0</v>
      </c>
      <c r="L23" s="330">
        <f t="shared" ca="1" si="14"/>
        <v>0</v>
      </c>
      <c r="M23" s="472">
        <f t="shared" ca="1" si="15"/>
        <v>0</v>
      </c>
      <c r="N23" s="472">
        <f t="shared" si="16"/>
        <v>0</v>
      </c>
      <c r="O23" s="472">
        <f t="shared" si="17"/>
        <v>0</v>
      </c>
      <c r="P23" s="331">
        <f>WO!H47</f>
        <v>0</v>
      </c>
      <c r="Q23" s="472">
        <f>WO!I47</f>
        <v>0</v>
      </c>
      <c r="R23" s="472">
        <f>WO!J47</f>
        <v>0</v>
      </c>
      <c r="S23" s="472">
        <f>WO!K47</f>
        <v>0</v>
      </c>
      <c r="T23" s="639">
        <f t="shared" ca="1" si="18"/>
        <v>0</v>
      </c>
      <c r="U23" s="640">
        <f t="shared" ca="1" si="19"/>
        <v>0</v>
      </c>
      <c r="V23" s="640">
        <f t="shared" si="20"/>
        <v>0</v>
      </c>
      <c r="W23" s="640">
        <f t="shared" si="21"/>
        <v>0</v>
      </c>
      <c r="X23" s="636"/>
      <c r="Y23" s="38" t="str">
        <f t="shared" ca="1" si="22"/>
        <v>-</v>
      </c>
      <c r="AA23" s="42"/>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row>
    <row r="24" spans="1:110" ht="15" customHeight="1" outlineLevel="1" x14ac:dyDescent="0.25">
      <c r="A24" s="488"/>
      <c r="B24" s="483">
        <f>+'Initial Estimate'!B26</f>
        <v>203</v>
      </c>
      <c r="C24" s="475" t="str">
        <f>+'Initial Estimate'!C26</f>
        <v>Cost  Monitoring</v>
      </c>
      <c r="D24" s="330">
        <f t="shared" si="12"/>
        <v>0</v>
      </c>
      <c r="E24" s="472">
        <f>+Approvals!D22</f>
        <v>0</v>
      </c>
      <c r="F24" s="472">
        <f>+Approvals!E22</f>
        <v>0</v>
      </c>
      <c r="G24" s="472">
        <f>+Approvals!F22</f>
        <v>0</v>
      </c>
      <c r="H24" s="330">
        <f t="shared" ca="1" si="13"/>
        <v>0</v>
      </c>
      <c r="I24" s="583">
        <f ca="1">+Estimates!D23</f>
        <v>0</v>
      </c>
      <c r="J24" s="583">
        <f>+Estimates!E23</f>
        <v>0</v>
      </c>
      <c r="K24" s="583">
        <f>+Estimates!F23</f>
        <v>0</v>
      </c>
      <c r="L24" s="330">
        <f t="shared" ca="1" si="14"/>
        <v>0</v>
      </c>
      <c r="M24" s="472">
        <f t="shared" ca="1" si="15"/>
        <v>0</v>
      </c>
      <c r="N24" s="472">
        <f t="shared" si="16"/>
        <v>0</v>
      </c>
      <c r="O24" s="472">
        <f t="shared" si="17"/>
        <v>0</v>
      </c>
      <c r="P24" s="331">
        <f>WO!H54</f>
        <v>0</v>
      </c>
      <c r="Q24" s="472">
        <f>WO!I54</f>
        <v>0</v>
      </c>
      <c r="R24" s="472">
        <f>WO!J54</f>
        <v>0</v>
      </c>
      <c r="S24" s="472">
        <f>WO!K54</f>
        <v>0</v>
      </c>
      <c r="T24" s="639">
        <f t="shared" ca="1" si="18"/>
        <v>0</v>
      </c>
      <c r="U24" s="640">
        <f t="shared" ca="1" si="19"/>
        <v>0</v>
      </c>
      <c r="V24" s="640">
        <f t="shared" si="20"/>
        <v>0</v>
      </c>
      <c r="W24" s="640">
        <f t="shared" si="21"/>
        <v>0</v>
      </c>
      <c r="X24" s="636"/>
      <c r="Y24" s="38" t="str">
        <f t="shared" ca="1" si="22"/>
        <v>-</v>
      </c>
      <c r="AA24" s="42"/>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row>
    <row r="25" spans="1:110" ht="15" customHeight="1" outlineLevel="1" x14ac:dyDescent="0.25">
      <c r="A25" s="488"/>
      <c r="B25" s="483">
        <f>+'Initial Estimate'!B27</f>
        <v>204</v>
      </c>
      <c r="C25" s="475" t="str">
        <f>+'Initial Estimate'!C27</f>
        <v>Surveying</v>
      </c>
      <c r="D25" s="330">
        <f t="shared" si="12"/>
        <v>0</v>
      </c>
      <c r="E25" s="472">
        <f>+Approvals!D23</f>
        <v>0</v>
      </c>
      <c r="F25" s="472">
        <f>+Approvals!E23</f>
        <v>0</v>
      </c>
      <c r="G25" s="472">
        <f>+Approvals!F23</f>
        <v>0</v>
      </c>
      <c r="H25" s="330">
        <f t="shared" ca="1" si="13"/>
        <v>0</v>
      </c>
      <c r="I25" s="583">
        <f ca="1">+Estimates!D24</f>
        <v>0</v>
      </c>
      <c r="J25" s="583">
        <f>+Estimates!E24</f>
        <v>0</v>
      </c>
      <c r="K25" s="583">
        <f>+Estimates!F24</f>
        <v>0</v>
      </c>
      <c r="L25" s="330">
        <f t="shared" ca="1" si="14"/>
        <v>0</v>
      </c>
      <c r="M25" s="472">
        <f t="shared" ca="1" si="15"/>
        <v>0</v>
      </c>
      <c r="N25" s="472">
        <f t="shared" si="16"/>
        <v>0</v>
      </c>
      <c r="O25" s="472">
        <f t="shared" si="17"/>
        <v>0</v>
      </c>
      <c r="P25" s="331">
        <f>WO!H61</f>
        <v>0</v>
      </c>
      <c r="Q25" s="472">
        <f>WO!I61</f>
        <v>0</v>
      </c>
      <c r="R25" s="472">
        <f>WO!J61</f>
        <v>0</v>
      </c>
      <c r="S25" s="472">
        <f>WO!K61</f>
        <v>0</v>
      </c>
      <c r="T25" s="639">
        <f t="shared" ca="1" si="18"/>
        <v>0</v>
      </c>
      <c r="U25" s="640">
        <f t="shared" ca="1" si="19"/>
        <v>0</v>
      </c>
      <c r="V25" s="640">
        <f t="shared" si="20"/>
        <v>0</v>
      </c>
      <c r="W25" s="640">
        <f t="shared" si="21"/>
        <v>0</v>
      </c>
      <c r="X25" s="636"/>
      <c r="Y25" s="38" t="str">
        <f t="shared" ca="1" si="22"/>
        <v>-</v>
      </c>
      <c r="AA25" s="42"/>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row>
    <row r="26" spans="1:110" ht="15" customHeight="1" outlineLevel="1" x14ac:dyDescent="0.25">
      <c r="A26" s="488"/>
      <c r="B26" s="483">
        <f>+'Initial Estimate'!B28</f>
        <v>205</v>
      </c>
      <c r="C26" s="475" t="str">
        <f>+'Initial Estimate'!C28</f>
        <v>Urban Planner</v>
      </c>
      <c r="D26" s="330">
        <f t="shared" si="12"/>
        <v>0</v>
      </c>
      <c r="E26" s="472">
        <f>+Approvals!D24</f>
        <v>0</v>
      </c>
      <c r="F26" s="472">
        <f>+Approvals!E24</f>
        <v>0</v>
      </c>
      <c r="G26" s="472">
        <f>+Approvals!F24</f>
        <v>0</v>
      </c>
      <c r="H26" s="330">
        <f t="shared" ca="1" si="13"/>
        <v>0</v>
      </c>
      <c r="I26" s="583">
        <f ca="1">+Estimates!D25</f>
        <v>0</v>
      </c>
      <c r="J26" s="583">
        <f>+Estimates!E25</f>
        <v>0</v>
      </c>
      <c r="K26" s="583">
        <f>+Estimates!F25</f>
        <v>0</v>
      </c>
      <c r="L26" s="330">
        <f t="shared" ca="1" si="14"/>
        <v>0</v>
      </c>
      <c r="M26" s="472">
        <f t="shared" ca="1" si="15"/>
        <v>0</v>
      </c>
      <c r="N26" s="472">
        <f t="shared" si="16"/>
        <v>0</v>
      </c>
      <c r="O26" s="472">
        <f t="shared" si="17"/>
        <v>0</v>
      </c>
      <c r="P26" s="331">
        <f>WO!H68</f>
        <v>0</v>
      </c>
      <c r="Q26" s="472">
        <f>WO!I68</f>
        <v>0</v>
      </c>
      <c r="R26" s="472">
        <f>WO!J68</f>
        <v>0</v>
      </c>
      <c r="S26" s="472">
        <f>WO!K68</f>
        <v>0</v>
      </c>
      <c r="T26" s="639">
        <f t="shared" ca="1" si="18"/>
        <v>0</v>
      </c>
      <c r="U26" s="640">
        <f t="shared" ca="1" si="19"/>
        <v>0</v>
      </c>
      <c r="V26" s="640">
        <f t="shared" si="20"/>
        <v>0</v>
      </c>
      <c r="W26" s="640">
        <f t="shared" si="21"/>
        <v>0</v>
      </c>
      <c r="X26" s="636"/>
      <c r="Y26" s="38" t="str">
        <f t="shared" ca="1" si="22"/>
        <v>-</v>
      </c>
      <c r="AA26" s="42"/>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row>
    <row r="27" spans="1:110" ht="15" customHeight="1" outlineLevel="1" x14ac:dyDescent="0.25">
      <c r="A27" s="488"/>
      <c r="B27" s="483">
        <f>+'Initial Estimate'!B29</f>
        <v>206</v>
      </c>
      <c r="C27" s="475" t="str">
        <f>+'Initial Estimate'!C29</f>
        <v>Mechanical, Electrical</v>
      </c>
      <c r="D27" s="330">
        <f t="shared" si="12"/>
        <v>0</v>
      </c>
      <c r="E27" s="472">
        <f>+Approvals!D25</f>
        <v>0</v>
      </c>
      <c r="F27" s="472">
        <f>+Approvals!E25</f>
        <v>0</v>
      </c>
      <c r="G27" s="472">
        <f>+Approvals!F25</f>
        <v>0</v>
      </c>
      <c r="H27" s="330">
        <f t="shared" ca="1" si="13"/>
        <v>0</v>
      </c>
      <c r="I27" s="583">
        <f ca="1">+Estimates!D26</f>
        <v>0</v>
      </c>
      <c r="J27" s="583">
        <f>+Estimates!E26</f>
        <v>0</v>
      </c>
      <c r="K27" s="583">
        <f>+Estimates!F26</f>
        <v>0</v>
      </c>
      <c r="L27" s="330">
        <f t="shared" ca="1" si="14"/>
        <v>0</v>
      </c>
      <c r="M27" s="472">
        <f t="shared" ca="1" si="15"/>
        <v>0</v>
      </c>
      <c r="N27" s="472">
        <f t="shared" si="16"/>
        <v>0</v>
      </c>
      <c r="O27" s="472">
        <f t="shared" si="17"/>
        <v>0</v>
      </c>
      <c r="P27" s="331">
        <f>WO!H75</f>
        <v>0</v>
      </c>
      <c r="Q27" s="472">
        <f>WO!I75</f>
        <v>0</v>
      </c>
      <c r="R27" s="472">
        <f>WO!J75</f>
        <v>0</v>
      </c>
      <c r="S27" s="472">
        <f>WO!K75</f>
        <v>0</v>
      </c>
      <c r="T27" s="639">
        <f t="shared" ca="1" si="18"/>
        <v>0</v>
      </c>
      <c r="U27" s="640">
        <f t="shared" ca="1" si="19"/>
        <v>0</v>
      </c>
      <c r="V27" s="640">
        <f t="shared" si="20"/>
        <v>0</v>
      </c>
      <c r="W27" s="640">
        <f t="shared" si="21"/>
        <v>0</v>
      </c>
      <c r="X27" s="636"/>
      <c r="Y27" s="38" t="str">
        <f t="shared" ca="1" si="22"/>
        <v>-</v>
      </c>
      <c r="AA27" s="42"/>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row>
    <row r="28" spans="1:110" ht="15" customHeight="1" outlineLevel="1" x14ac:dyDescent="0.25">
      <c r="A28" s="488"/>
      <c r="B28" s="483">
        <f>+'Initial Estimate'!B30</f>
        <v>207</v>
      </c>
      <c r="C28" s="475" t="str">
        <f>+'Initial Estimate'!C30</f>
        <v>Structural</v>
      </c>
      <c r="D28" s="330">
        <f t="shared" si="12"/>
        <v>0</v>
      </c>
      <c r="E28" s="472">
        <f>+Approvals!D26</f>
        <v>0</v>
      </c>
      <c r="F28" s="472">
        <f>+Approvals!E26</f>
        <v>0</v>
      </c>
      <c r="G28" s="472">
        <f>+Approvals!F26</f>
        <v>0</v>
      </c>
      <c r="H28" s="330">
        <f t="shared" ca="1" si="13"/>
        <v>0</v>
      </c>
      <c r="I28" s="583">
        <f ca="1">+Estimates!D27</f>
        <v>0</v>
      </c>
      <c r="J28" s="583">
        <f>+Estimates!E27</f>
        <v>0</v>
      </c>
      <c r="K28" s="583">
        <f>+Estimates!F27</f>
        <v>0</v>
      </c>
      <c r="L28" s="330">
        <f t="shared" ca="1" si="14"/>
        <v>0</v>
      </c>
      <c r="M28" s="472">
        <f t="shared" ca="1" si="15"/>
        <v>0</v>
      </c>
      <c r="N28" s="472">
        <f t="shared" si="16"/>
        <v>0</v>
      </c>
      <c r="O28" s="472">
        <f t="shared" si="17"/>
        <v>0</v>
      </c>
      <c r="P28" s="331">
        <f>WO!H82</f>
        <v>0</v>
      </c>
      <c r="Q28" s="472">
        <f>WO!I82</f>
        <v>0</v>
      </c>
      <c r="R28" s="472">
        <f>WO!J82</f>
        <v>0</v>
      </c>
      <c r="S28" s="472">
        <f>WO!K82</f>
        <v>0</v>
      </c>
      <c r="T28" s="639">
        <f t="shared" ca="1" si="18"/>
        <v>0</v>
      </c>
      <c r="U28" s="640">
        <f t="shared" ca="1" si="19"/>
        <v>0</v>
      </c>
      <c r="V28" s="640">
        <f t="shared" si="20"/>
        <v>0</v>
      </c>
      <c r="W28" s="640">
        <f t="shared" si="21"/>
        <v>0</v>
      </c>
      <c r="X28" s="636"/>
      <c r="Y28" s="38" t="str">
        <f t="shared" ca="1" si="22"/>
        <v>-</v>
      </c>
      <c r="AA28" s="42"/>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row>
    <row r="29" spans="1:110" ht="15" customHeight="1" outlineLevel="1" x14ac:dyDescent="0.25">
      <c r="A29" s="488"/>
      <c r="B29" s="483">
        <f>+'Initial Estimate'!B31</f>
        <v>208</v>
      </c>
      <c r="C29" s="475" t="str">
        <f>+'Initial Estimate'!C31</f>
        <v>Civil</v>
      </c>
      <c r="D29" s="330">
        <f t="shared" si="12"/>
        <v>0</v>
      </c>
      <c r="E29" s="472">
        <f>+Approvals!D27</f>
        <v>0</v>
      </c>
      <c r="F29" s="472">
        <f>+Approvals!E27</f>
        <v>0</v>
      </c>
      <c r="G29" s="472">
        <f>+Approvals!F27</f>
        <v>0</v>
      </c>
      <c r="H29" s="330">
        <f t="shared" ca="1" si="13"/>
        <v>0</v>
      </c>
      <c r="I29" s="583">
        <f ca="1">+Estimates!D28</f>
        <v>0</v>
      </c>
      <c r="J29" s="583">
        <f>+Estimates!E28</f>
        <v>0</v>
      </c>
      <c r="K29" s="583">
        <f>+Estimates!F28</f>
        <v>0</v>
      </c>
      <c r="L29" s="330">
        <f t="shared" ca="1" si="14"/>
        <v>0</v>
      </c>
      <c r="M29" s="472">
        <f t="shared" ca="1" si="15"/>
        <v>0</v>
      </c>
      <c r="N29" s="472">
        <f t="shared" si="16"/>
        <v>0</v>
      </c>
      <c r="O29" s="472">
        <f t="shared" si="17"/>
        <v>0</v>
      </c>
      <c r="P29" s="331">
        <f>WO!H89</f>
        <v>0</v>
      </c>
      <c r="Q29" s="472">
        <f>WO!I89</f>
        <v>0</v>
      </c>
      <c r="R29" s="472">
        <f>WO!J89</f>
        <v>0</v>
      </c>
      <c r="S29" s="472">
        <f>WO!K89</f>
        <v>0</v>
      </c>
      <c r="T29" s="639">
        <f t="shared" ca="1" si="18"/>
        <v>0</v>
      </c>
      <c r="U29" s="640">
        <f t="shared" ca="1" si="19"/>
        <v>0</v>
      </c>
      <c r="V29" s="640">
        <f t="shared" si="20"/>
        <v>0</v>
      </c>
      <c r="W29" s="640">
        <f t="shared" si="21"/>
        <v>0</v>
      </c>
      <c r="X29" s="636"/>
      <c r="Y29" s="38" t="str">
        <f t="shared" ca="1" si="22"/>
        <v>-</v>
      </c>
      <c r="AA29" s="42"/>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row>
    <row r="30" spans="1:110" ht="15" customHeight="1" outlineLevel="1" x14ac:dyDescent="0.25">
      <c r="A30" s="488"/>
      <c r="B30" s="483">
        <f>+'Initial Estimate'!B32</f>
        <v>209</v>
      </c>
      <c r="C30" s="475" t="str">
        <f>+'Initial Estimate'!C32</f>
        <v>Landscape Architect</v>
      </c>
      <c r="D30" s="330">
        <f t="shared" si="12"/>
        <v>0</v>
      </c>
      <c r="E30" s="472">
        <f>+Approvals!D28</f>
        <v>0</v>
      </c>
      <c r="F30" s="472">
        <f>+Approvals!E28</f>
        <v>0</v>
      </c>
      <c r="G30" s="472">
        <f>+Approvals!F28</f>
        <v>0</v>
      </c>
      <c r="H30" s="330">
        <f t="shared" ca="1" si="13"/>
        <v>0</v>
      </c>
      <c r="I30" s="583">
        <f ca="1">+Estimates!D29</f>
        <v>0</v>
      </c>
      <c r="J30" s="583">
        <f>+Estimates!E29</f>
        <v>0</v>
      </c>
      <c r="K30" s="583">
        <f>+Estimates!F29</f>
        <v>0</v>
      </c>
      <c r="L30" s="330">
        <f t="shared" ca="1" si="14"/>
        <v>0</v>
      </c>
      <c r="M30" s="472">
        <f t="shared" ca="1" si="15"/>
        <v>0</v>
      </c>
      <c r="N30" s="472">
        <f t="shared" si="16"/>
        <v>0</v>
      </c>
      <c r="O30" s="472">
        <f t="shared" si="17"/>
        <v>0</v>
      </c>
      <c r="P30" s="331">
        <f>WO!H96</f>
        <v>0</v>
      </c>
      <c r="Q30" s="472">
        <f>WO!I96</f>
        <v>0</v>
      </c>
      <c r="R30" s="472">
        <f>WO!J96</f>
        <v>0</v>
      </c>
      <c r="S30" s="472">
        <f>WO!K96</f>
        <v>0</v>
      </c>
      <c r="T30" s="639">
        <f t="shared" ca="1" si="18"/>
        <v>0</v>
      </c>
      <c r="U30" s="640">
        <f t="shared" ca="1" si="19"/>
        <v>0</v>
      </c>
      <c r="V30" s="640">
        <f t="shared" si="20"/>
        <v>0</v>
      </c>
      <c r="W30" s="640">
        <f t="shared" si="21"/>
        <v>0</v>
      </c>
      <c r="X30" s="636"/>
      <c r="Y30" s="38" t="str">
        <f t="shared" ca="1" si="22"/>
        <v>-</v>
      </c>
      <c r="AA30" s="42"/>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row>
    <row r="31" spans="1:110" ht="15" customHeight="1" outlineLevel="1" x14ac:dyDescent="0.25">
      <c r="A31" s="488"/>
      <c r="B31" s="483">
        <f>+'Initial Estimate'!B33</f>
        <v>210</v>
      </c>
      <c r="C31" s="475" t="str">
        <f>+'Initial Estimate'!C33</f>
        <v>Building Science (Envelope &amp; Roof)</v>
      </c>
      <c r="D31" s="330">
        <f t="shared" si="12"/>
        <v>0</v>
      </c>
      <c r="E31" s="472">
        <f>+Approvals!D29</f>
        <v>0</v>
      </c>
      <c r="F31" s="472">
        <f>+Approvals!E29</f>
        <v>0</v>
      </c>
      <c r="G31" s="472">
        <f>+Approvals!F29</f>
        <v>0</v>
      </c>
      <c r="H31" s="330">
        <f t="shared" ca="1" si="13"/>
        <v>0</v>
      </c>
      <c r="I31" s="583">
        <f ca="1">+Estimates!D30</f>
        <v>0</v>
      </c>
      <c r="J31" s="583">
        <f>+Estimates!E30</f>
        <v>0</v>
      </c>
      <c r="K31" s="583">
        <f>+Estimates!F30</f>
        <v>0</v>
      </c>
      <c r="L31" s="330">
        <f t="shared" ca="1" si="14"/>
        <v>0</v>
      </c>
      <c r="M31" s="472">
        <f t="shared" ca="1" si="15"/>
        <v>0</v>
      </c>
      <c r="N31" s="472">
        <f t="shared" si="16"/>
        <v>0</v>
      </c>
      <c r="O31" s="472">
        <f t="shared" si="17"/>
        <v>0</v>
      </c>
      <c r="P31" s="331">
        <f>WO!H103</f>
        <v>0</v>
      </c>
      <c r="Q31" s="472">
        <f>WO!I103</f>
        <v>0</v>
      </c>
      <c r="R31" s="472">
        <f>WO!J103</f>
        <v>0</v>
      </c>
      <c r="S31" s="472">
        <f>WO!K103</f>
        <v>0</v>
      </c>
      <c r="T31" s="639">
        <f t="shared" ca="1" si="18"/>
        <v>0</v>
      </c>
      <c r="U31" s="640">
        <f t="shared" ca="1" si="19"/>
        <v>0</v>
      </c>
      <c r="V31" s="640">
        <f t="shared" si="20"/>
        <v>0</v>
      </c>
      <c r="W31" s="640">
        <f t="shared" si="21"/>
        <v>0</v>
      </c>
      <c r="X31" s="636"/>
      <c r="Y31" s="38" t="str">
        <f t="shared" ca="1" si="22"/>
        <v>-</v>
      </c>
      <c r="AA31" s="42"/>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row>
    <row r="32" spans="1:110" ht="15" customHeight="1" outlineLevel="1" x14ac:dyDescent="0.25">
      <c r="A32" s="489"/>
      <c r="B32" s="483">
        <f>+'Initial Estimate'!B34</f>
        <v>211</v>
      </c>
      <c r="C32" s="475" t="str">
        <f>+'Initial Estimate'!C34</f>
        <v>Building Code Analysis</v>
      </c>
      <c r="D32" s="330">
        <f t="shared" si="12"/>
        <v>0</v>
      </c>
      <c r="E32" s="472">
        <f>+Approvals!D30</f>
        <v>0</v>
      </c>
      <c r="F32" s="472">
        <f>+Approvals!E30</f>
        <v>0</v>
      </c>
      <c r="G32" s="472">
        <f>+Approvals!F30</f>
        <v>0</v>
      </c>
      <c r="H32" s="330">
        <f t="shared" ca="1" si="13"/>
        <v>0</v>
      </c>
      <c r="I32" s="583">
        <f ca="1">+Estimates!D31</f>
        <v>0</v>
      </c>
      <c r="J32" s="583">
        <f>+Estimates!E31</f>
        <v>0</v>
      </c>
      <c r="K32" s="583">
        <f>+Estimates!F31</f>
        <v>0</v>
      </c>
      <c r="L32" s="330">
        <f t="shared" ca="1" si="14"/>
        <v>0</v>
      </c>
      <c r="M32" s="472">
        <f t="shared" ca="1" si="15"/>
        <v>0</v>
      </c>
      <c r="N32" s="472">
        <f t="shared" si="16"/>
        <v>0</v>
      </c>
      <c r="O32" s="472">
        <f t="shared" si="17"/>
        <v>0</v>
      </c>
      <c r="P32" s="331">
        <f>WO!H110</f>
        <v>0</v>
      </c>
      <c r="Q32" s="472">
        <f>WO!I110</f>
        <v>0</v>
      </c>
      <c r="R32" s="472">
        <f>WO!J110</f>
        <v>0</v>
      </c>
      <c r="S32" s="472">
        <f>WO!K110</f>
        <v>0</v>
      </c>
      <c r="T32" s="639">
        <f t="shared" ca="1" si="18"/>
        <v>0</v>
      </c>
      <c r="U32" s="640">
        <f t="shared" ca="1" si="19"/>
        <v>0</v>
      </c>
      <c r="V32" s="640">
        <f t="shared" si="20"/>
        <v>0</v>
      </c>
      <c r="W32" s="640">
        <f t="shared" si="21"/>
        <v>0</v>
      </c>
      <c r="X32" s="636"/>
      <c r="Y32" s="38" t="str">
        <f t="shared" ca="1" si="22"/>
        <v>-</v>
      </c>
      <c r="AA32" s="42"/>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row>
    <row r="33" spans="1:110" ht="15" customHeight="1" outlineLevel="1" x14ac:dyDescent="0.25">
      <c r="A33" s="488"/>
      <c r="B33" s="483">
        <f>+'Initial Estimate'!B35</f>
        <v>212</v>
      </c>
      <c r="C33" s="475" t="str">
        <f>+'Initial Estimate'!C35</f>
        <v>Interior Design and Furniture</v>
      </c>
      <c r="D33" s="330">
        <f t="shared" si="12"/>
        <v>0</v>
      </c>
      <c r="E33" s="472">
        <f>+Approvals!D31</f>
        <v>0</v>
      </c>
      <c r="F33" s="472">
        <f>+Approvals!E31</f>
        <v>0</v>
      </c>
      <c r="G33" s="472">
        <f>+Approvals!F31</f>
        <v>0</v>
      </c>
      <c r="H33" s="330">
        <f t="shared" ca="1" si="13"/>
        <v>0</v>
      </c>
      <c r="I33" s="583">
        <f ca="1">+Estimates!D32</f>
        <v>0</v>
      </c>
      <c r="J33" s="583">
        <f>+Estimates!E32</f>
        <v>0</v>
      </c>
      <c r="K33" s="583">
        <f>+Estimates!F32</f>
        <v>0</v>
      </c>
      <c r="L33" s="330">
        <f t="shared" ca="1" si="14"/>
        <v>0</v>
      </c>
      <c r="M33" s="472">
        <f t="shared" ca="1" si="15"/>
        <v>0</v>
      </c>
      <c r="N33" s="472">
        <f t="shared" si="16"/>
        <v>0</v>
      </c>
      <c r="O33" s="472">
        <f t="shared" si="17"/>
        <v>0</v>
      </c>
      <c r="P33" s="331">
        <f>WO!H117</f>
        <v>0</v>
      </c>
      <c r="Q33" s="472">
        <f>WO!I117</f>
        <v>0</v>
      </c>
      <c r="R33" s="472">
        <f>WO!J117</f>
        <v>0</v>
      </c>
      <c r="S33" s="472">
        <f>WO!K117</f>
        <v>0</v>
      </c>
      <c r="T33" s="639">
        <f t="shared" ca="1" si="18"/>
        <v>0</v>
      </c>
      <c r="U33" s="640">
        <f t="shared" ca="1" si="19"/>
        <v>0</v>
      </c>
      <c r="V33" s="640">
        <f t="shared" si="20"/>
        <v>0</v>
      </c>
      <c r="W33" s="640">
        <f t="shared" si="21"/>
        <v>0</v>
      </c>
      <c r="X33" s="636"/>
      <c r="Y33" s="38" t="str">
        <f t="shared" ca="1" si="22"/>
        <v>-</v>
      </c>
      <c r="AA33" s="42"/>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row>
    <row r="34" spans="1:110" ht="15" customHeight="1" outlineLevel="1" x14ac:dyDescent="0.25">
      <c r="A34" s="488"/>
      <c r="B34" s="483">
        <f>+'Initial Estimate'!B36</f>
        <v>213</v>
      </c>
      <c r="C34" s="475" t="str">
        <f>+'Initial Estimate'!C36</f>
        <v>Leed Assessment (Environmental)</v>
      </c>
      <c r="D34" s="330">
        <f t="shared" si="12"/>
        <v>0</v>
      </c>
      <c r="E34" s="472">
        <f>+Approvals!D32</f>
        <v>0</v>
      </c>
      <c r="F34" s="472">
        <f>+Approvals!E32</f>
        <v>0</v>
      </c>
      <c r="G34" s="472">
        <f>+Approvals!F32</f>
        <v>0</v>
      </c>
      <c r="H34" s="330">
        <f t="shared" ca="1" si="13"/>
        <v>0</v>
      </c>
      <c r="I34" s="583">
        <f ca="1">+Estimates!D33</f>
        <v>0</v>
      </c>
      <c r="J34" s="583">
        <f>+Estimates!E33</f>
        <v>0</v>
      </c>
      <c r="K34" s="583">
        <f>+Estimates!F33</f>
        <v>0</v>
      </c>
      <c r="L34" s="330">
        <f t="shared" ca="1" si="14"/>
        <v>0</v>
      </c>
      <c r="M34" s="472">
        <f t="shared" ca="1" si="15"/>
        <v>0</v>
      </c>
      <c r="N34" s="472">
        <f t="shared" si="16"/>
        <v>0</v>
      </c>
      <c r="O34" s="472">
        <f t="shared" si="17"/>
        <v>0</v>
      </c>
      <c r="P34" s="331">
        <f>WO!H124</f>
        <v>0</v>
      </c>
      <c r="Q34" s="472">
        <f>WO!I124</f>
        <v>0</v>
      </c>
      <c r="R34" s="472">
        <f>WO!J124</f>
        <v>0</v>
      </c>
      <c r="S34" s="472">
        <f>WO!K124</f>
        <v>0</v>
      </c>
      <c r="T34" s="639">
        <f t="shared" ca="1" si="18"/>
        <v>0</v>
      </c>
      <c r="U34" s="640">
        <f t="shared" ca="1" si="19"/>
        <v>0</v>
      </c>
      <c r="V34" s="640">
        <f t="shared" si="20"/>
        <v>0</v>
      </c>
      <c r="W34" s="640">
        <f t="shared" si="21"/>
        <v>0</v>
      </c>
      <c r="X34" s="636"/>
      <c r="Y34" s="38" t="str">
        <f t="shared" ca="1" si="22"/>
        <v>-</v>
      </c>
      <c r="AA34" s="42"/>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row>
    <row r="35" spans="1:110" ht="15" customHeight="1" outlineLevel="1" x14ac:dyDescent="0.25">
      <c r="A35" s="488"/>
      <c r="B35" s="483">
        <f>+'Initial Estimate'!B37</f>
        <v>214</v>
      </c>
      <c r="C35" s="475" t="str">
        <f>+'Initial Estimate'!C37</f>
        <v>Elevator</v>
      </c>
      <c r="D35" s="330">
        <f t="shared" si="12"/>
        <v>0</v>
      </c>
      <c r="E35" s="472">
        <f>+Approvals!D33</f>
        <v>0</v>
      </c>
      <c r="F35" s="472">
        <f>+Approvals!E33</f>
        <v>0</v>
      </c>
      <c r="G35" s="472">
        <f>+Approvals!F33</f>
        <v>0</v>
      </c>
      <c r="H35" s="330">
        <f t="shared" ca="1" si="13"/>
        <v>0</v>
      </c>
      <c r="I35" s="583">
        <f ca="1">+Estimates!D34</f>
        <v>0</v>
      </c>
      <c r="J35" s="583">
        <f>+Estimates!E34</f>
        <v>0</v>
      </c>
      <c r="K35" s="583">
        <f>+Estimates!F34</f>
        <v>0</v>
      </c>
      <c r="L35" s="330">
        <f t="shared" ca="1" si="14"/>
        <v>0</v>
      </c>
      <c r="M35" s="472">
        <f t="shared" ca="1" si="15"/>
        <v>0</v>
      </c>
      <c r="N35" s="472">
        <f t="shared" si="16"/>
        <v>0</v>
      </c>
      <c r="O35" s="472">
        <f t="shared" si="17"/>
        <v>0</v>
      </c>
      <c r="P35" s="331">
        <f>WO!H131</f>
        <v>0</v>
      </c>
      <c r="Q35" s="472">
        <f>WO!I131</f>
        <v>0</v>
      </c>
      <c r="R35" s="472">
        <f>WO!J131</f>
        <v>0</v>
      </c>
      <c r="S35" s="472">
        <f>WO!K131</f>
        <v>0</v>
      </c>
      <c r="T35" s="639">
        <f t="shared" ca="1" si="18"/>
        <v>0</v>
      </c>
      <c r="U35" s="640">
        <f t="shared" ca="1" si="19"/>
        <v>0</v>
      </c>
      <c r="V35" s="640">
        <f t="shared" si="20"/>
        <v>0</v>
      </c>
      <c r="W35" s="640">
        <f t="shared" si="21"/>
        <v>0</v>
      </c>
      <c r="X35" s="636"/>
      <c r="Y35" s="38" t="str">
        <f t="shared" ca="1" si="22"/>
        <v>-</v>
      </c>
      <c r="AA35" s="42"/>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row>
    <row r="36" spans="1:110" ht="15" customHeight="1" outlineLevel="1" x14ac:dyDescent="0.25">
      <c r="A36" s="488"/>
      <c r="B36" s="483">
        <f>+'Initial Estimate'!B38</f>
        <v>215</v>
      </c>
      <c r="C36" s="475" t="str">
        <f>+'Initial Estimate'!C38</f>
        <v>Commissioning (incl. Air Balancing Verification)</v>
      </c>
      <c r="D36" s="330">
        <f t="shared" si="12"/>
        <v>0</v>
      </c>
      <c r="E36" s="472">
        <f>+Approvals!D34</f>
        <v>0</v>
      </c>
      <c r="F36" s="472">
        <f>+Approvals!E34</f>
        <v>0</v>
      </c>
      <c r="G36" s="472">
        <f>+Approvals!F34</f>
        <v>0</v>
      </c>
      <c r="H36" s="330">
        <f t="shared" ca="1" si="13"/>
        <v>0</v>
      </c>
      <c r="I36" s="583">
        <f ca="1">+Estimates!D35</f>
        <v>0</v>
      </c>
      <c r="J36" s="583">
        <f>+Estimates!E35</f>
        <v>0</v>
      </c>
      <c r="K36" s="583">
        <f>+Estimates!F35</f>
        <v>0</v>
      </c>
      <c r="L36" s="330">
        <f t="shared" ca="1" si="14"/>
        <v>0</v>
      </c>
      <c r="M36" s="472">
        <f t="shared" ca="1" si="15"/>
        <v>0</v>
      </c>
      <c r="N36" s="472">
        <f t="shared" si="16"/>
        <v>0</v>
      </c>
      <c r="O36" s="472">
        <f t="shared" si="17"/>
        <v>0</v>
      </c>
      <c r="P36" s="331">
        <f>WO!H138</f>
        <v>0</v>
      </c>
      <c r="Q36" s="472">
        <f>WO!I138</f>
        <v>0</v>
      </c>
      <c r="R36" s="472">
        <f>WO!J138</f>
        <v>0</v>
      </c>
      <c r="S36" s="472">
        <f>WO!K138</f>
        <v>0</v>
      </c>
      <c r="T36" s="639">
        <f t="shared" ca="1" si="18"/>
        <v>0</v>
      </c>
      <c r="U36" s="640">
        <f t="shared" ca="1" si="19"/>
        <v>0</v>
      </c>
      <c r="V36" s="640">
        <f t="shared" si="20"/>
        <v>0</v>
      </c>
      <c r="W36" s="640">
        <f t="shared" si="21"/>
        <v>0</v>
      </c>
      <c r="X36" s="636"/>
      <c r="Y36" s="38" t="str">
        <f t="shared" ca="1" si="22"/>
        <v>-</v>
      </c>
      <c r="AA36" s="42"/>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row>
    <row r="37" spans="1:110" ht="15" customHeight="1" outlineLevel="1" x14ac:dyDescent="0.25">
      <c r="A37" s="488"/>
      <c r="B37" s="483">
        <f>+'Initial Estimate'!B39</f>
        <v>216</v>
      </c>
      <c r="C37" s="475" t="str">
        <f>+'Initial Estimate'!C39</f>
        <v>Environmental Assessment / Inspection (Soils, Air, Asbestos, Bio-Hazards)</v>
      </c>
      <c r="D37" s="330">
        <f t="shared" si="12"/>
        <v>0</v>
      </c>
      <c r="E37" s="472">
        <f>+Approvals!D35</f>
        <v>0</v>
      </c>
      <c r="F37" s="472">
        <f>+Approvals!E35</f>
        <v>0</v>
      </c>
      <c r="G37" s="472">
        <f>+Approvals!F35</f>
        <v>0</v>
      </c>
      <c r="H37" s="330">
        <f t="shared" ca="1" si="13"/>
        <v>0</v>
      </c>
      <c r="I37" s="583">
        <f ca="1">+Estimates!D36</f>
        <v>0</v>
      </c>
      <c r="J37" s="583">
        <f>+Estimates!E36</f>
        <v>0</v>
      </c>
      <c r="K37" s="583">
        <f>+Estimates!F36</f>
        <v>0</v>
      </c>
      <c r="L37" s="330">
        <f t="shared" ca="1" si="14"/>
        <v>0</v>
      </c>
      <c r="M37" s="472">
        <f t="shared" ca="1" si="15"/>
        <v>0</v>
      </c>
      <c r="N37" s="472">
        <f t="shared" si="16"/>
        <v>0</v>
      </c>
      <c r="O37" s="472">
        <f t="shared" si="17"/>
        <v>0</v>
      </c>
      <c r="P37" s="331">
        <f>WO!H145</f>
        <v>0</v>
      </c>
      <c r="Q37" s="472">
        <f>WO!I145</f>
        <v>0</v>
      </c>
      <c r="R37" s="472">
        <f>WO!J145</f>
        <v>0</v>
      </c>
      <c r="S37" s="472">
        <f>WO!K145</f>
        <v>0</v>
      </c>
      <c r="T37" s="639">
        <f t="shared" ca="1" si="18"/>
        <v>0</v>
      </c>
      <c r="U37" s="640">
        <f t="shared" ca="1" si="19"/>
        <v>0</v>
      </c>
      <c r="V37" s="640">
        <f t="shared" si="20"/>
        <v>0</v>
      </c>
      <c r="W37" s="640">
        <f t="shared" si="21"/>
        <v>0</v>
      </c>
      <c r="X37" s="636"/>
      <c r="Y37" s="38" t="str">
        <f t="shared" ca="1" si="22"/>
        <v>-</v>
      </c>
      <c r="AA37" s="42"/>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row>
    <row r="38" spans="1:110" ht="15" customHeight="1" outlineLevel="1" x14ac:dyDescent="0.25">
      <c r="A38" s="488"/>
      <c r="B38" s="483">
        <f>+'Initial Estimate'!B40</f>
        <v>217</v>
      </c>
      <c r="C38" s="475" t="str">
        <f>+'Initial Estimate'!C40</f>
        <v>Signage</v>
      </c>
      <c r="D38" s="330">
        <f t="shared" si="12"/>
        <v>0</v>
      </c>
      <c r="E38" s="472">
        <f>+Approvals!D36</f>
        <v>0</v>
      </c>
      <c r="F38" s="472">
        <f>+Approvals!E36</f>
        <v>0</v>
      </c>
      <c r="G38" s="472">
        <f>+Approvals!F36</f>
        <v>0</v>
      </c>
      <c r="H38" s="330">
        <f t="shared" ca="1" si="13"/>
        <v>0</v>
      </c>
      <c r="I38" s="583">
        <f ca="1">+Estimates!D37</f>
        <v>0</v>
      </c>
      <c r="J38" s="583">
        <f>+Estimates!E37</f>
        <v>0</v>
      </c>
      <c r="K38" s="583">
        <f>+Estimates!F37</f>
        <v>0</v>
      </c>
      <c r="L38" s="330">
        <f t="shared" ca="1" si="14"/>
        <v>0</v>
      </c>
      <c r="M38" s="472">
        <f t="shared" ca="1" si="15"/>
        <v>0</v>
      </c>
      <c r="N38" s="472">
        <f t="shared" si="16"/>
        <v>0</v>
      </c>
      <c r="O38" s="472">
        <f t="shared" si="17"/>
        <v>0</v>
      </c>
      <c r="P38" s="331">
        <f>WO!H152</f>
        <v>0</v>
      </c>
      <c r="Q38" s="472">
        <f>WO!I152</f>
        <v>0</v>
      </c>
      <c r="R38" s="472">
        <f>WO!J152</f>
        <v>0</v>
      </c>
      <c r="S38" s="472">
        <f>WO!K152</f>
        <v>0</v>
      </c>
      <c r="T38" s="639">
        <f t="shared" ca="1" si="18"/>
        <v>0</v>
      </c>
      <c r="U38" s="640">
        <f t="shared" ca="1" si="19"/>
        <v>0</v>
      </c>
      <c r="V38" s="640">
        <f t="shared" si="20"/>
        <v>0</v>
      </c>
      <c r="W38" s="640">
        <f t="shared" si="21"/>
        <v>0</v>
      </c>
      <c r="X38" s="636"/>
      <c r="Y38" s="38" t="str">
        <f t="shared" ca="1" si="22"/>
        <v>-</v>
      </c>
      <c r="AA38" s="42"/>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row>
    <row r="39" spans="1:110" ht="15" customHeight="1" outlineLevel="1" x14ac:dyDescent="0.25">
      <c r="A39" s="488"/>
      <c r="B39" s="483">
        <f>+'Initial Estimate'!B41</f>
        <v>218</v>
      </c>
      <c r="C39" s="475" t="str">
        <f>+'Initial Estimate'!C41</f>
        <v>Accessibility</v>
      </c>
      <c r="D39" s="330">
        <f t="shared" si="12"/>
        <v>0</v>
      </c>
      <c r="E39" s="472">
        <f>+Approvals!D37</f>
        <v>0</v>
      </c>
      <c r="F39" s="472">
        <f>+Approvals!E37</f>
        <v>0</v>
      </c>
      <c r="G39" s="472">
        <f>+Approvals!F37</f>
        <v>0</v>
      </c>
      <c r="H39" s="330">
        <f t="shared" ca="1" si="13"/>
        <v>0</v>
      </c>
      <c r="I39" s="583">
        <f ca="1">+Estimates!D38</f>
        <v>0</v>
      </c>
      <c r="J39" s="583">
        <f>+Estimates!E38</f>
        <v>0</v>
      </c>
      <c r="K39" s="583">
        <f>+Estimates!F38</f>
        <v>0</v>
      </c>
      <c r="L39" s="330">
        <f t="shared" ca="1" si="14"/>
        <v>0</v>
      </c>
      <c r="M39" s="472">
        <f t="shared" ca="1" si="15"/>
        <v>0</v>
      </c>
      <c r="N39" s="472">
        <f t="shared" si="16"/>
        <v>0</v>
      </c>
      <c r="O39" s="472">
        <f t="shared" si="17"/>
        <v>0</v>
      </c>
      <c r="P39" s="331">
        <f>WO!H159</f>
        <v>0</v>
      </c>
      <c r="Q39" s="472">
        <f>WO!I159</f>
        <v>0</v>
      </c>
      <c r="R39" s="472">
        <f>WO!J159</f>
        <v>0</v>
      </c>
      <c r="S39" s="472">
        <f>WO!K159</f>
        <v>0</v>
      </c>
      <c r="T39" s="639">
        <f t="shared" ca="1" si="18"/>
        <v>0</v>
      </c>
      <c r="U39" s="640">
        <f t="shared" ca="1" si="19"/>
        <v>0</v>
      </c>
      <c r="V39" s="640">
        <f t="shared" si="20"/>
        <v>0</v>
      </c>
      <c r="W39" s="640">
        <f t="shared" si="21"/>
        <v>0</v>
      </c>
      <c r="X39" s="636"/>
      <c r="Y39" s="38" t="str">
        <f t="shared" ca="1" si="22"/>
        <v>-</v>
      </c>
      <c r="AA39" s="42"/>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row>
    <row r="40" spans="1:110" ht="15" customHeight="1" outlineLevel="1" x14ac:dyDescent="0.25">
      <c r="A40" s="488"/>
      <c r="B40" s="483">
        <f>+'Initial Estimate'!B42</f>
        <v>219</v>
      </c>
      <c r="C40" s="475" t="str">
        <f>+'Initial Estimate'!C42</f>
        <v>Other Professional (Acoustical, lighting, micro climate, traffic control, security key codes etc.)</v>
      </c>
      <c r="D40" s="330">
        <f t="shared" si="12"/>
        <v>0</v>
      </c>
      <c r="E40" s="472">
        <f>+Approvals!D38</f>
        <v>0</v>
      </c>
      <c r="F40" s="472">
        <f>+Approvals!E38</f>
        <v>0</v>
      </c>
      <c r="G40" s="472">
        <f>+Approvals!F38</f>
        <v>0</v>
      </c>
      <c r="H40" s="330">
        <f t="shared" ca="1" si="13"/>
        <v>0</v>
      </c>
      <c r="I40" s="583">
        <f ca="1">+Estimates!D39</f>
        <v>0</v>
      </c>
      <c r="J40" s="583">
        <f>+Estimates!E39</f>
        <v>0</v>
      </c>
      <c r="K40" s="583">
        <f>+Estimates!F39</f>
        <v>0</v>
      </c>
      <c r="L40" s="330">
        <f t="shared" ca="1" si="14"/>
        <v>0</v>
      </c>
      <c r="M40" s="472">
        <f t="shared" ca="1" si="15"/>
        <v>0</v>
      </c>
      <c r="N40" s="472">
        <f t="shared" si="16"/>
        <v>0</v>
      </c>
      <c r="O40" s="472">
        <f t="shared" si="17"/>
        <v>0</v>
      </c>
      <c r="P40" s="331">
        <f>WO!H166</f>
        <v>0</v>
      </c>
      <c r="Q40" s="472">
        <f>WO!I166</f>
        <v>0</v>
      </c>
      <c r="R40" s="472">
        <f>WO!J166</f>
        <v>0</v>
      </c>
      <c r="S40" s="472">
        <f>WO!K166</f>
        <v>0</v>
      </c>
      <c r="T40" s="639">
        <f t="shared" ca="1" si="18"/>
        <v>0</v>
      </c>
      <c r="U40" s="640">
        <f t="shared" ca="1" si="19"/>
        <v>0</v>
      </c>
      <c r="V40" s="640">
        <f t="shared" si="20"/>
        <v>0</v>
      </c>
      <c r="W40" s="640">
        <f t="shared" si="21"/>
        <v>0</v>
      </c>
      <c r="X40" s="636"/>
      <c r="Y40" s="38" t="str">
        <f t="shared" ca="1" si="22"/>
        <v>-</v>
      </c>
      <c r="AA40" s="42"/>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row>
    <row r="41" spans="1:110" ht="15" customHeight="1" x14ac:dyDescent="0.25">
      <c r="A41" s="488"/>
      <c r="B41" s="205"/>
      <c r="C41" s="205" t="str">
        <f>+'Initial Estimate'!C43</f>
        <v>Total Miscellaneous Professional Fees</v>
      </c>
      <c r="D41" s="310">
        <f t="shared" ref="D41:W41" si="23">SUM(D22:D40)</f>
        <v>0</v>
      </c>
      <c r="E41" s="449">
        <f t="shared" si="23"/>
        <v>0</v>
      </c>
      <c r="F41" s="449">
        <f t="shared" si="23"/>
        <v>0</v>
      </c>
      <c r="G41" s="449">
        <f t="shared" si="23"/>
        <v>0</v>
      </c>
      <c r="H41" s="310">
        <f t="shared" ca="1" si="23"/>
        <v>0</v>
      </c>
      <c r="I41" s="449">
        <f t="shared" ca="1" si="23"/>
        <v>0</v>
      </c>
      <c r="J41" s="449">
        <f t="shared" si="23"/>
        <v>0</v>
      </c>
      <c r="K41" s="449">
        <f t="shared" si="23"/>
        <v>0</v>
      </c>
      <c r="L41" s="310">
        <f t="shared" ca="1" si="23"/>
        <v>0</v>
      </c>
      <c r="M41" s="449">
        <f t="shared" ca="1" si="23"/>
        <v>0</v>
      </c>
      <c r="N41" s="449">
        <f t="shared" si="23"/>
        <v>0</v>
      </c>
      <c r="O41" s="449">
        <f t="shared" si="23"/>
        <v>0</v>
      </c>
      <c r="P41" s="310">
        <f t="shared" si="23"/>
        <v>0</v>
      </c>
      <c r="Q41" s="449">
        <f t="shared" si="23"/>
        <v>0</v>
      </c>
      <c r="R41" s="449">
        <f t="shared" si="23"/>
        <v>0</v>
      </c>
      <c r="S41" s="449">
        <f t="shared" si="23"/>
        <v>0</v>
      </c>
      <c r="T41" s="644">
        <f t="shared" ca="1" si="23"/>
        <v>0</v>
      </c>
      <c r="U41" s="645">
        <f t="shared" ca="1" si="23"/>
        <v>0</v>
      </c>
      <c r="V41" s="645">
        <f t="shared" si="23"/>
        <v>0</v>
      </c>
      <c r="W41" s="645">
        <f t="shared" si="23"/>
        <v>0</v>
      </c>
      <c r="X41" s="636"/>
      <c r="Y41" s="38" t="s">
        <v>377</v>
      </c>
      <c r="AA41" s="42"/>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row>
    <row r="42" spans="1:110" ht="15" customHeight="1" x14ac:dyDescent="0.25">
      <c r="A42" s="490"/>
      <c r="B42" s="305"/>
      <c r="C42" s="305" t="str">
        <f>+'Initial Estimate'!C44</f>
        <v>Total A - Professional Fees</v>
      </c>
      <c r="D42" s="471">
        <f t="shared" ref="D42:W42" si="24">+D41+D19</f>
        <v>0</v>
      </c>
      <c r="E42" s="470">
        <f t="shared" si="24"/>
        <v>0</v>
      </c>
      <c r="F42" s="470">
        <f t="shared" si="24"/>
        <v>0</v>
      </c>
      <c r="G42" s="470">
        <f t="shared" si="24"/>
        <v>0</v>
      </c>
      <c r="H42" s="471">
        <f t="shared" ca="1" si="24"/>
        <v>0</v>
      </c>
      <c r="I42" s="470">
        <f t="shared" ca="1" si="24"/>
        <v>0</v>
      </c>
      <c r="J42" s="470">
        <f t="shared" si="24"/>
        <v>0</v>
      </c>
      <c r="K42" s="470">
        <f t="shared" si="24"/>
        <v>0</v>
      </c>
      <c r="L42" s="471">
        <f t="shared" ca="1" si="24"/>
        <v>0</v>
      </c>
      <c r="M42" s="470">
        <f t="shared" ca="1" si="24"/>
        <v>0</v>
      </c>
      <c r="N42" s="470">
        <f t="shared" si="24"/>
        <v>0</v>
      </c>
      <c r="O42" s="470">
        <f t="shared" si="24"/>
        <v>0</v>
      </c>
      <c r="P42" s="471" t="e">
        <f t="shared" ca="1" si="24"/>
        <v>#DIV/0!</v>
      </c>
      <c r="Q42" s="470" t="e">
        <f t="shared" ca="1" si="24"/>
        <v>#DIV/0!</v>
      </c>
      <c r="R42" s="470" t="e">
        <f t="shared" ca="1" si="24"/>
        <v>#DIV/0!</v>
      </c>
      <c r="S42" s="470" t="e">
        <f t="shared" ca="1" si="24"/>
        <v>#DIV/0!</v>
      </c>
      <c r="T42" s="649" t="e">
        <f t="shared" ca="1" si="24"/>
        <v>#DIV/0!</v>
      </c>
      <c r="U42" s="650" t="e">
        <f t="shared" ca="1" si="24"/>
        <v>#DIV/0!</v>
      </c>
      <c r="V42" s="650" t="e">
        <f t="shared" ca="1" si="24"/>
        <v>#DIV/0!</v>
      </c>
      <c r="W42" s="650" t="e">
        <f t="shared" ca="1" si="24"/>
        <v>#DIV/0!</v>
      </c>
      <c r="X42" s="636"/>
      <c r="Y42" s="38" t="s">
        <v>377</v>
      </c>
      <c r="AA42" s="42"/>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row>
    <row r="43" spans="1:110" ht="15" customHeight="1" x14ac:dyDescent="0.25">
      <c r="A43" s="491"/>
      <c r="B43" s="479"/>
      <c r="C43" s="104"/>
      <c r="D43" s="105"/>
      <c r="E43" s="105"/>
      <c r="F43" s="105"/>
      <c r="G43" s="105"/>
      <c r="H43" s="105"/>
      <c r="I43" s="105"/>
      <c r="J43" s="105"/>
      <c r="K43" s="105"/>
      <c r="L43" s="105"/>
      <c r="M43" s="105"/>
      <c r="N43" s="105"/>
      <c r="O43" s="105"/>
      <c r="P43" s="105"/>
      <c r="Q43" s="105"/>
      <c r="R43" s="105"/>
      <c r="S43" s="105"/>
      <c r="T43" s="651"/>
      <c r="U43" s="651"/>
      <c r="V43" s="651"/>
      <c r="W43" s="651"/>
      <c r="X43" s="636"/>
      <c r="Y43" s="38" t="s">
        <v>377</v>
      </c>
      <c r="AA43" s="42"/>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row>
    <row r="44" spans="1:110" ht="15" customHeight="1" x14ac:dyDescent="0.25">
      <c r="A44" s="492" t="str">
        <f>+'Initial Estimate'!A46</f>
        <v>B</v>
      </c>
      <c r="B44" s="485" t="str">
        <f>+'Initial Estimate'!B46</f>
        <v>Soft Costs</v>
      </c>
      <c r="C44" s="106"/>
      <c r="D44" s="98"/>
      <c r="E44" s="98"/>
      <c r="F44" s="98"/>
      <c r="G44" s="98"/>
      <c r="H44" s="98"/>
      <c r="I44" s="98"/>
      <c r="J44" s="98"/>
      <c r="K44" s="98"/>
      <c r="L44" s="98"/>
      <c r="M44" s="98"/>
      <c r="N44" s="98"/>
      <c r="O44" s="98"/>
      <c r="P44" s="478"/>
      <c r="Q44" s="98"/>
      <c r="R44" s="98"/>
      <c r="S44" s="98"/>
      <c r="T44" s="652"/>
      <c r="U44" s="653"/>
      <c r="V44" s="653"/>
      <c r="W44" s="653"/>
      <c r="X44" s="636"/>
      <c r="Y44" s="38" t="s">
        <v>377</v>
      </c>
      <c r="AA44" s="42"/>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row>
    <row r="45" spans="1:110" ht="15" customHeight="1" x14ac:dyDescent="0.25">
      <c r="A45" s="487">
        <f>+'Initial Estimate'!A47</f>
        <v>300</v>
      </c>
      <c r="B45" s="484" t="str">
        <f>+'Initial Estimate'!B47</f>
        <v>Site Development Costs</v>
      </c>
      <c r="C45" s="107"/>
      <c r="D45" s="100"/>
      <c r="E45" s="100"/>
      <c r="F45" s="100"/>
      <c r="G45" s="100"/>
      <c r="H45" s="100"/>
      <c r="I45" s="100"/>
      <c r="J45" s="100"/>
      <c r="K45" s="100"/>
      <c r="L45" s="100"/>
      <c r="M45" s="100"/>
      <c r="N45" s="100"/>
      <c r="O45" s="100"/>
      <c r="P45" s="477"/>
      <c r="Q45" s="100"/>
      <c r="R45" s="100"/>
      <c r="S45" s="100"/>
      <c r="T45" s="646"/>
      <c r="U45" s="647"/>
      <c r="V45" s="647"/>
      <c r="W45" s="647"/>
      <c r="X45" s="636"/>
      <c r="Y45" s="38" t="s">
        <v>377</v>
      </c>
      <c r="AA45" s="42"/>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row>
    <row r="46" spans="1:110" ht="15" customHeight="1" outlineLevel="1" x14ac:dyDescent="0.25">
      <c r="A46" s="488"/>
      <c r="B46" s="483">
        <f>+'Initial Estimate'!B48</f>
        <v>301</v>
      </c>
      <c r="C46" s="475" t="str">
        <f>+'Initial Estimate'!C48</f>
        <v>Letter of Credit - City of Ottawa</v>
      </c>
      <c r="D46" s="330">
        <f t="shared" ref="D46:D50" si="25">SUM(E46:G46)</f>
        <v>0</v>
      </c>
      <c r="E46" s="472">
        <f>+Approvals!D44</f>
        <v>0</v>
      </c>
      <c r="F46" s="472">
        <f>+Approvals!E44</f>
        <v>0</v>
      </c>
      <c r="G46" s="472">
        <f>+Approvals!F44</f>
        <v>0</v>
      </c>
      <c r="H46" s="330">
        <f t="shared" ref="H46:H50" ca="1" si="26">SUM(I46:K46)</f>
        <v>0</v>
      </c>
      <c r="I46" s="583">
        <f ca="1">+Estimates!D45</f>
        <v>0</v>
      </c>
      <c r="J46" s="583">
        <f>+Estimates!E45</f>
        <v>0</v>
      </c>
      <c r="K46" s="583">
        <f>+Estimates!F45</f>
        <v>0</v>
      </c>
      <c r="L46" s="330">
        <f t="shared" ref="L46:L50" ca="1" si="27">D46-H46</f>
        <v>0</v>
      </c>
      <c r="M46" s="472">
        <f t="shared" ref="M46:M50" ca="1" si="28">E46-I46</f>
        <v>0</v>
      </c>
      <c r="N46" s="472">
        <f t="shared" ref="N46:N50" si="29">F46-J46</f>
        <v>0</v>
      </c>
      <c r="O46" s="472">
        <f t="shared" ref="O46:O50" si="30">G46-K46</f>
        <v>0</v>
      </c>
      <c r="P46" s="331">
        <f>WO!H173</f>
        <v>0</v>
      </c>
      <c r="Q46" s="472">
        <f>WO!I173</f>
        <v>0</v>
      </c>
      <c r="R46" s="472">
        <f>WO!J173</f>
        <v>0</v>
      </c>
      <c r="S46" s="472">
        <f>WO!K173</f>
        <v>0</v>
      </c>
      <c r="T46" s="639">
        <f t="shared" ref="T46:T50" ca="1" si="31">H46-P46</f>
        <v>0</v>
      </c>
      <c r="U46" s="640">
        <f t="shared" ref="U46:U50" ca="1" si="32">I46-Q46</f>
        <v>0</v>
      </c>
      <c r="V46" s="640">
        <f t="shared" ref="V46:V50" si="33">J46-R46</f>
        <v>0</v>
      </c>
      <c r="W46" s="640">
        <f t="shared" ref="W46:W50" si="34">K46-S46</f>
        <v>0</v>
      </c>
      <c r="X46" s="636"/>
      <c r="Y46" s="38" t="str">
        <f t="shared" ref="Y46:Y50" ca="1" si="35">IF(OR(D46&lt;&gt;0,H46&lt;&gt;0,L46&lt;&gt;0,P46&lt;&gt;0,T46&lt;&gt;0),"Print line","-")</f>
        <v>-</v>
      </c>
      <c r="AA46" s="42"/>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row>
    <row r="47" spans="1:110" ht="15" customHeight="1" outlineLevel="1" x14ac:dyDescent="0.25">
      <c r="A47" s="488"/>
      <c r="B47" s="483">
        <f>+'Initial Estimate'!B49</f>
        <v>302</v>
      </c>
      <c r="C47" s="475" t="str">
        <f>+'Initial Estimate'!C49</f>
        <v>Certification (LEED)</v>
      </c>
      <c r="D47" s="330">
        <f t="shared" si="25"/>
        <v>0</v>
      </c>
      <c r="E47" s="472">
        <f>+Approvals!D45</f>
        <v>0</v>
      </c>
      <c r="F47" s="472">
        <f>+Approvals!E45</f>
        <v>0</v>
      </c>
      <c r="G47" s="472">
        <f>+Approvals!F45</f>
        <v>0</v>
      </c>
      <c r="H47" s="330">
        <f t="shared" ca="1" si="26"/>
        <v>0</v>
      </c>
      <c r="I47" s="583">
        <f ca="1">+Estimates!D46</f>
        <v>0</v>
      </c>
      <c r="J47" s="583">
        <f>+Estimates!E46</f>
        <v>0</v>
      </c>
      <c r="K47" s="583">
        <f>+Estimates!F46</f>
        <v>0</v>
      </c>
      <c r="L47" s="330">
        <f t="shared" ca="1" si="27"/>
        <v>0</v>
      </c>
      <c r="M47" s="472">
        <f t="shared" ca="1" si="28"/>
        <v>0</v>
      </c>
      <c r="N47" s="472">
        <f t="shared" si="29"/>
        <v>0</v>
      </c>
      <c r="O47" s="472">
        <f t="shared" si="30"/>
        <v>0</v>
      </c>
      <c r="P47" s="331">
        <f>WO!H180</f>
        <v>0</v>
      </c>
      <c r="Q47" s="472">
        <f>WO!I180</f>
        <v>0</v>
      </c>
      <c r="R47" s="472">
        <f>WO!J180</f>
        <v>0</v>
      </c>
      <c r="S47" s="472">
        <f>WO!K180</f>
        <v>0</v>
      </c>
      <c r="T47" s="639">
        <f t="shared" ca="1" si="31"/>
        <v>0</v>
      </c>
      <c r="U47" s="640">
        <f t="shared" ca="1" si="32"/>
        <v>0</v>
      </c>
      <c r="V47" s="640">
        <f t="shared" si="33"/>
        <v>0</v>
      </c>
      <c r="W47" s="640">
        <f t="shared" si="34"/>
        <v>0</v>
      </c>
      <c r="X47" s="636"/>
      <c r="Y47" s="38" t="str">
        <f t="shared" ca="1" si="35"/>
        <v>-</v>
      </c>
      <c r="AA47" s="42"/>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row>
    <row r="48" spans="1:110" ht="15" customHeight="1" outlineLevel="1" x14ac:dyDescent="0.25">
      <c r="A48" s="488"/>
      <c r="B48" s="483">
        <f>+'Initial Estimate'!B50</f>
        <v>303</v>
      </c>
      <c r="C48" s="475" t="str">
        <f>+'Initial Estimate'!C50</f>
        <v>Environmental Approvals (i.e.. MOE)</v>
      </c>
      <c r="D48" s="330">
        <f t="shared" si="25"/>
        <v>0</v>
      </c>
      <c r="E48" s="472">
        <f>+Approvals!D46</f>
        <v>0</v>
      </c>
      <c r="F48" s="472">
        <f>+Approvals!E46</f>
        <v>0</v>
      </c>
      <c r="G48" s="472">
        <f>+Approvals!F46</f>
        <v>0</v>
      </c>
      <c r="H48" s="330">
        <f t="shared" ca="1" si="26"/>
        <v>0</v>
      </c>
      <c r="I48" s="583">
        <f ca="1">+Estimates!D47</f>
        <v>0</v>
      </c>
      <c r="J48" s="583">
        <f>+Estimates!E47</f>
        <v>0</v>
      </c>
      <c r="K48" s="583">
        <f>+Estimates!F47</f>
        <v>0</v>
      </c>
      <c r="L48" s="330">
        <f t="shared" ca="1" si="27"/>
        <v>0</v>
      </c>
      <c r="M48" s="472">
        <f t="shared" ca="1" si="28"/>
        <v>0</v>
      </c>
      <c r="N48" s="472">
        <f t="shared" si="29"/>
        <v>0</v>
      </c>
      <c r="O48" s="472">
        <f t="shared" si="30"/>
        <v>0</v>
      </c>
      <c r="P48" s="331">
        <f>WO!H187</f>
        <v>0</v>
      </c>
      <c r="Q48" s="472">
        <f>WO!I187</f>
        <v>0</v>
      </c>
      <c r="R48" s="472">
        <f>WO!J187</f>
        <v>0</v>
      </c>
      <c r="S48" s="472">
        <f>WO!K187</f>
        <v>0</v>
      </c>
      <c r="T48" s="639">
        <f t="shared" ca="1" si="31"/>
        <v>0</v>
      </c>
      <c r="U48" s="640">
        <f t="shared" ca="1" si="32"/>
        <v>0</v>
      </c>
      <c r="V48" s="640">
        <f t="shared" si="33"/>
        <v>0</v>
      </c>
      <c r="W48" s="640">
        <f t="shared" si="34"/>
        <v>0</v>
      </c>
      <c r="X48" s="636"/>
      <c r="Y48" s="38" t="str">
        <f t="shared" ca="1" si="35"/>
        <v>-</v>
      </c>
      <c r="AA48" s="42"/>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row>
    <row r="49" spans="1:110" ht="15" customHeight="1" outlineLevel="1" x14ac:dyDescent="0.25">
      <c r="A49" s="488"/>
      <c r="B49" s="483">
        <f>+'Initial Estimate'!B51</f>
        <v>304</v>
      </c>
      <c r="C49" s="475" t="str">
        <f>+'Initial Estimate'!C51</f>
        <v>Community &amp; Master Plan Issues</v>
      </c>
      <c r="D49" s="330">
        <f t="shared" si="25"/>
        <v>0</v>
      </c>
      <c r="E49" s="472">
        <f>+Approvals!D47</f>
        <v>0</v>
      </c>
      <c r="F49" s="472">
        <f>+Approvals!E47</f>
        <v>0</v>
      </c>
      <c r="G49" s="472">
        <f>+Approvals!F47</f>
        <v>0</v>
      </c>
      <c r="H49" s="330">
        <f t="shared" ca="1" si="26"/>
        <v>0</v>
      </c>
      <c r="I49" s="583">
        <f ca="1">+Estimates!D48</f>
        <v>0</v>
      </c>
      <c r="J49" s="583">
        <f>+Estimates!E48</f>
        <v>0</v>
      </c>
      <c r="K49" s="583">
        <f>+Estimates!F48</f>
        <v>0</v>
      </c>
      <c r="L49" s="330">
        <f t="shared" ca="1" si="27"/>
        <v>0</v>
      </c>
      <c r="M49" s="472">
        <f t="shared" ca="1" si="28"/>
        <v>0</v>
      </c>
      <c r="N49" s="472">
        <f t="shared" si="29"/>
        <v>0</v>
      </c>
      <c r="O49" s="472">
        <f t="shared" si="30"/>
        <v>0</v>
      </c>
      <c r="P49" s="331">
        <f>WO!H194</f>
        <v>0</v>
      </c>
      <c r="Q49" s="472">
        <f>WO!I194</f>
        <v>0</v>
      </c>
      <c r="R49" s="472">
        <f>WO!J194</f>
        <v>0</v>
      </c>
      <c r="S49" s="472">
        <f>WO!K194</f>
        <v>0</v>
      </c>
      <c r="T49" s="639">
        <f t="shared" ca="1" si="31"/>
        <v>0</v>
      </c>
      <c r="U49" s="640">
        <f t="shared" ca="1" si="32"/>
        <v>0</v>
      </c>
      <c r="V49" s="640">
        <f t="shared" si="33"/>
        <v>0</v>
      </c>
      <c r="W49" s="640">
        <f t="shared" si="34"/>
        <v>0</v>
      </c>
      <c r="X49" s="636"/>
      <c r="Y49" s="38" t="str">
        <f t="shared" ca="1" si="35"/>
        <v>-</v>
      </c>
      <c r="AA49" s="42"/>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row>
    <row r="50" spans="1:110" ht="15" customHeight="1" outlineLevel="1" x14ac:dyDescent="0.25">
      <c r="A50" s="488"/>
      <c r="B50" s="483">
        <f>+'Initial Estimate'!B52</f>
        <v>305</v>
      </c>
      <c r="C50" s="475" t="str">
        <f>+'Initial Estimate'!C52</f>
        <v>Permits (building, development)</v>
      </c>
      <c r="D50" s="330">
        <f t="shared" si="25"/>
        <v>0</v>
      </c>
      <c r="E50" s="472">
        <f>+Approvals!D48</f>
        <v>0</v>
      </c>
      <c r="F50" s="472">
        <f>+Approvals!E48</f>
        <v>0</v>
      </c>
      <c r="G50" s="472">
        <f>+Approvals!F48</f>
        <v>0</v>
      </c>
      <c r="H50" s="330">
        <f t="shared" ca="1" si="26"/>
        <v>0</v>
      </c>
      <c r="I50" s="583">
        <f ca="1">+Estimates!D49</f>
        <v>0</v>
      </c>
      <c r="J50" s="583">
        <f>+Estimates!E49</f>
        <v>0</v>
      </c>
      <c r="K50" s="583">
        <f>+Estimates!F49</f>
        <v>0</v>
      </c>
      <c r="L50" s="330">
        <f t="shared" ca="1" si="27"/>
        <v>0</v>
      </c>
      <c r="M50" s="472">
        <f t="shared" ca="1" si="28"/>
        <v>0</v>
      </c>
      <c r="N50" s="472">
        <f t="shared" si="29"/>
        <v>0</v>
      </c>
      <c r="O50" s="472">
        <f t="shared" si="30"/>
        <v>0</v>
      </c>
      <c r="P50" s="331">
        <f>WO!H201</f>
        <v>0</v>
      </c>
      <c r="Q50" s="472">
        <f>WO!I201</f>
        <v>0</v>
      </c>
      <c r="R50" s="472">
        <f>WO!J201</f>
        <v>0</v>
      </c>
      <c r="S50" s="472">
        <f>WO!K201</f>
        <v>0</v>
      </c>
      <c r="T50" s="639">
        <f t="shared" ca="1" si="31"/>
        <v>0</v>
      </c>
      <c r="U50" s="640">
        <f t="shared" ca="1" si="32"/>
        <v>0</v>
      </c>
      <c r="V50" s="640">
        <f t="shared" si="33"/>
        <v>0</v>
      </c>
      <c r="W50" s="640">
        <f t="shared" si="34"/>
        <v>0</v>
      </c>
      <c r="X50" s="636"/>
      <c r="Y50" s="38" t="str">
        <f t="shared" ca="1" si="35"/>
        <v>-</v>
      </c>
      <c r="AA50" s="42"/>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row>
    <row r="51" spans="1:110" ht="15" customHeight="1" x14ac:dyDescent="0.25">
      <c r="A51" s="488"/>
      <c r="B51" s="205"/>
      <c r="C51" s="205" t="str">
        <f>+'Initial Estimate'!C53</f>
        <v>Total Site Development Costs</v>
      </c>
      <c r="D51" s="310">
        <f t="shared" ref="D51:W51" si="36">SUM(D46:D50)</f>
        <v>0</v>
      </c>
      <c r="E51" s="449">
        <f t="shared" si="36"/>
        <v>0</v>
      </c>
      <c r="F51" s="449">
        <f t="shared" si="36"/>
        <v>0</v>
      </c>
      <c r="G51" s="449">
        <f t="shared" si="36"/>
        <v>0</v>
      </c>
      <c r="H51" s="310">
        <f t="shared" ca="1" si="36"/>
        <v>0</v>
      </c>
      <c r="I51" s="449">
        <f t="shared" ca="1" si="36"/>
        <v>0</v>
      </c>
      <c r="J51" s="449">
        <f t="shared" si="36"/>
        <v>0</v>
      </c>
      <c r="K51" s="449">
        <f t="shared" si="36"/>
        <v>0</v>
      </c>
      <c r="L51" s="310">
        <f t="shared" ca="1" si="36"/>
        <v>0</v>
      </c>
      <c r="M51" s="449">
        <f t="shared" ca="1" si="36"/>
        <v>0</v>
      </c>
      <c r="N51" s="449">
        <f t="shared" si="36"/>
        <v>0</v>
      </c>
      <c r="O51" s="449">
        <f t="shared" si="36"/>
        <v>0</v>
      </c>
      <c r="P51" s="310">
        <f t="shared" si="36"/>
        <v>0</v>
      </c>
      <c r="Q51" s="449">
        <f t="shared" si="36"/>
        <v>0</v>
      </c>
      <c r="R51" s="449">
        <f t="shared" si="36"/>
        <v>0</v>
      </c>
      <c r="S51" s="449">
        <f t="shared" si="36"/>
        <v>0</v>
      </c>
      <c r="T51" s="644">
        <f t="shared" ca="1" si="36"/>
        <v>0</v>
      </c>
      <c r="U51" s="645">
        <f t="shared" ca="1" si="36"/>
        <v>0</v>
      </c>
      <c r="V51" s="645">
        <f t="shared" si="36"/>
        <v>0</v>
      </c>
      <c r="W51" s="645">
        <f t="shared" si="36"/>
        <v>0</v>
      </c>
      <c r="X51" s="636"/>
      <c r="Y51" s="38" t="s">
        <v>377</v>
      </c>
      <c r="AA51" s="42"/>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row>
    <row r="52" spans="1:110" ht="15" customHeight="1" x14ac:dyDescent="0.25">
      <c r="A52" s="488"/>
      <c r="B52" s="476"/>
      <c r="C52" s="109"/>
      <c r="D52" s="108"/>
      <c r="E52" s="108"/>
      <c r="F52" s="108"/>
      <c r="G52" s="108"/>
      <c r="H52" s="108"/>
      <c r="I52" s="108"/>
      <c r="J52" s="108"/>
      <c r="K52" s="108"/>
      <c r="L52" s="108"/>
      <c r="M52" s="108"/>
      <c r="N52" s="108"/>
      <c r="O52" s="108"/>
      <c r="P52" s="108"/>
      <c r="Q52" s="108"/>
      <c r="R52" s="108"/>
      <c r="S52" s="108"/>
      <c r="T52" s="654"/>
      <c r="U52" s="654"/>
      <c r="V52" s="654"/>
      <c r="W52" s="654"/>
      <c r="X52" s="636"/>
      <c r="Y52" s="38" t="s">
        <v>377</v>
      </c>
      <c r="AA52" s="42"/>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row>
    <row r="53" spans="1:110" ht="15" customHeight="1" x14ac:dyDescent="0.25">
      <c r="A53" s="487">
        <f>+'Initial Estimate'!A55</f>
        <v>400</v>
      </c>
      <c r="B53" s="484" t="str">
        <f>+'Initial Estimate'!B55</f>
        <v>Related Soft Costs</v>
      </c>
      <c r="C53" s="107"/>
      <c r="D53" s="100"/>
      <c r="E53" s="100"/>
      <c r="F53" s="100"/>
      <c r="G53" s="100"/>
      <c r="H53" s="100"/>
      <c r="I53" s="100"/>
      <c r="J53" s="100"/>
      <c r="K53" s="100"/>
      <c r="L53" s="100"/>
      <c r="M53" s="100"/>
      <c r="N53" s="100"/>
      <c r="O53" s="100"/>
      <c r="P53" s="477"/>
      <c r="Q53" s="100"/>
      <c r="R53" s="100"/>
      <c r="S53" s="100"/>
      <c r="T53" s="646"/>
      <c r="U53" s="647"/>
      <c r="V53" s="647"/>
      <c r="W53" s="647"/>
      <c r="X53" s="636"/>
      <c r="Y53" s="38" t="s">
        <v>377</v>
      </c>
      <c r="AA53" s="42"/>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row>
    <row r="54" spans="1:110" ht="15" customHeight="1" outlineLevel="1" x14ac:dyDescent="0.25">
      <c r="A54" s="488"/>
      <c r="B54" s="483">
        <f>+'Initial Estimate'!B56</f>
        <v>401</v>
      </c>
      <c r="C54" s="475" t="str">
        <f>+'Initial Estimate'!C56</f>
        <v>Insurance</v>
      </c>
      <c r="D54" s="330">
        <f t="shared" ref="D54:D57" si="37">SUM(E54:G54)</f>
        <v>0</v>
      </c>
      <c r="E54" s="472">
        <f>+Approvals!D52</f>
        <v>0</v>
      </c>
      <c r="F54" s="472">
        <f>+Approvals!E52</f>
        <v>0</v>
      </c>
      <c r="G54" s="472">
        <f>+Approvals!F52</f>
        <v>0</v>
      </c>
      <c r="H54" s="330">
        <f t="shared" ref="H54:H57" ca="1" si="38">SUM(I54:K54)</f>
        <v>0</v>
      </c>
      <c r="I54" s="583">
        <f ca="1">+Estimates!D53</f>
        <v>0</v>
      </c>
      <c r="J54" s="583">
        <f>+Estimates!E53</f>
        <v>0</v>
      </c>
      <c r="K54" s="583">
        <f>+Estimates!F53</f>
        <v>0</v>
      </c>
      <c r="L54" s="330">
        <f t="shared" ref="L54:L57" ca="1" si="39">D54-H54</f>
        <v>0</v>
      </c>
      <c r="M54" s="472">
        <f t="shared" ref="M54:M57" ca="1" si="40">E54-I54</f>
        <v>0</v>
      </c>
      <c r="N54" s="472">
        <f t="shared" ref="N54:N57" si="41">F54-J54</f>
        <v>0</v>
      </c>
      <c r="O54" s="472">
        <f t="shared" ref="O54:O57" si="42">G54-K54</f>
        <v>0</v>
      </c>
      <c r="P54" s="331">
        <f>WO!H208</f>
        <v>0</v>
      </c>
      <c r="Q54" s="472">
        <f>WO!I208</f>
        <v>0</v>
      </c>
      <c r="R54" s="472">
        <f>WO!J208</f>
        <v>0</v>
      </c>
      <c r="S54" s="472">
        <f>WO!K208</f>
        <v>0</v>
      </c>
      <c r="T54" s="639">
        <f t="shared" ref="T54:T57" ca="1" si="43">H54-P54</f>
        <v>0</v>
      </c>
      <c r="U54" s="640">
        <f t="shared" ref="U54:U57" ca="1" si="44">I54-Q54</f>
        <v>0</v>
      </c>
      <c r="V54" s="640">
        <f t="shared" ref="V54:V57" si="45">J54-R54</f>
        <v>0</v>
      </c>
      <c r="W54" s="640">
        <f t="shared" ref="W54:W57" si="46">K54-S54</f>
        <v>0</v>
      </c>
      <c r="X54" s="636"/>
      <c r="Y54" s="38" t="str">
        <f t="shared" ref="Y54:Y57" ca="1" si="47">IF(OR(D54&lt;&gt;0,H54&lt;&gt;0,L54&lt;&gt;0,P54&lt;&gt;0,T54&lt;&gt;0),"Print line","-")</f>
        <v>-</v>
      </c>
      <c r="AA54" s="42"/>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row>
    <row r="55" spans="1:110" ht="15" customHeight="1" outlineLevel="1" x14ac:dyDescent="0.25">
      <c r="A55" s="488"/>
      <c r="B55" s="483">
        <f>+'Initial Estimate'!B57</f>
        <v>402</v>
      </c>
      <c r="C55" s="475" t="str">
        <f>+'Initial Estimate'!C57</f>
        <v>Moving</v>
      </c>
      <c r="D55" s="330">
        <f t="shared" si="37"/>
        <v>0</v>
      </c>
      <c r="E55" s="472">
        <f>+Approvals!D53</f>
        <v>0</v>
      </c>
      <c r="F55" s="472">
        <f>+Approvals!E53</f>
        <v>0</v>
      </c>
      <c r="G55" s="472">
        <f>+Approvals!F53</f>
        <v>0</v>
      </c>
      <c r="H55" s="330">
        <f t="shared" ca="1" si="38"/>
        <v>0</v>
      </c>
      <c r="I55" s="583">
        <f ca="1">+Estimates!D54</f>
        <v>0</v>
      </c>
      <c r="J55" s="583">
        <f>+Estimates!E54</f>
        <v>0</v>
      </c>
      <c r="K55" s="583">
        <f>+Estimates!F54</f>
        <v>0</v>
      </c>
      <c r="L55" s="330">
        <f t="shared" ca="1" si="39"/>
        <v>0</v>
      </c>
      <c r="M55" s="472">
        <f t="shared" ca="1" si="40"/>
        <v>0</v>
      </c>
      <c r="N55" s="472">
        <f t="shared" si="41"/>
        <v>0</v>
      </c>
      <c r="O55" s="472">
        <f t="shared" si="42"/>
        <v>0</v>
      </c>
      <c r="P55" s="331">
        <f>WO!H215</f>
        <v>0</v>
      </c>
      <c r="Q55" s="472">
        <f>WO!I215</f>
        <v>0</v>
      </c>
      <c r="R55" s="472">
        <f>WO!J215</f>
        <v>0</v>
      </c>
      <c r="S55" s="472">
        <f>WO!K215</f>
        <v>0</v>
      </c>
      <c r="T55" s="639">
        <f t="shared" ca="1" si="43"/>
        <v>0</v>
      </c>
      <c r="U55" s="640">
        <f t="shared" ca="1" si="44"/>
        <v>0</v>
      </c>
      <c r="V55" s="640">
        <f t="shared" si="45"/>
        <v>0</v>
      </c>
      <c r="W55" s="640">
        <f t="shared" si="46"/>
        <v>0</v>
      </c>
      <c r="X55" s="636"/>
      <c r="Y55" s="38" t="str">
        <f t="shared" ca="1" si="47"/>
        <v>-</v>
      </c>
      <c r="AA55" s="42"/>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row>
    <row r="56" spans="1:110" ht="15" customHeight="1" outlineLevel="1" x14ac:dyDescent="0.25">
      <c r="A56" s="488"/>
      <c r="B56" s="483">
        <f>+'Initial Estimate'!B58</f>
        <v>403</v>
      </c>
      <c r="C56" s="475" t="str">
        <f>+'Initial Estimate'!C58</f>
        <v>Storage (Special Requests, $15.00/sq...)</v>
      </c>
      <c r="D56" s="330">
        <f t="shared" si="37"/>
        <v>0</v>
      </c>
      <c r="E56" s="472">
        <f>+Approvals!D54</f>
        <v>0</v>
      </c>
      <c r="F56" s="472">
        <f>+Approvals!E54</f>
        <v>0</v>
      </c>
      <c r="G56" s="472">
        <f>+Approvals!F54</f>
        <v>0</v>
      </c>
      <c r="H56" s="330">
        <f t="shared" ca="1" si="38"/>
        <v>0</v>
      </c>
      <c r="I56" s="583">
        <f ca="1">+Estimates!D55</f>
        <v>0</v>
      </c>
      <c r="J56" s="583">
        <f>+Estimates!E55</f>
        <v>0</v>
      </c>
      <c r="K56" s="583">
        <f>+Estimates!F55</f>
        <v>0</v>
      </c>
      <c r="L56" s="330">
        <f t="shared" ca="1" si="39"/>
        <v>0</v>
      </c>
      <c r="M56" s="472">
        <f t="shared" ca="1" si="40"/>
        <v>0</v>
      </c>
      <c r="N56" s="472">
        <f t="shared" si="41"/>
        <v>0</v>
      </c>
      <c r="O56" s="472">
        <f t="shared" si="42"/>
        <v>0</v>
      </c>
      <c r="P56" s="331">
        <f>WO!H222</f>
        <v>0</v>
      </c>
      <c r="Q56" s="472">
        <f>WO!I222</f>
        <v>0</v>
      </c>
      <c r="R56" s="472">
        <f>WO!J222</f>
        <v>0</v>
      </c>
      <c r="S56" s="472">
        <f>WO!K222</f>
        <v>0</v>
      </c>
      <c r="T56" s="639">
        <f t="shared" ca="1" si="43"/>
        <v>0</v>
      </c>
      <c r="U56" s="640">
        <f t="shared" ca="1" si="44"/>
        <v>0</v>
      </c>
      <c r="V56" s="640">
        <f t="shared" si="45"/>
        <v>0</v>
      </c>
      <c r="W56" s="640">
        <f t="shared" si="46"/>
        <v>0</v>
      </c>
      <c r="X56" s="636"/>
      <c r="Y56" s="38" t="str">
        <f t="shared" ca="1" si="47"/>
        <v>-</v>
      </c>
      <c r="AA56" s="42"/>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row>
    <row r="57" spans="1:110" ht="15" customHeight="1" outlineLevel="1" x14ac:dyDescent="0.25">
      <c r="A57" s="488"/>
      <c r="B57" s="483">
        <f>+'Initial Estimate'!B59</f>
        <v>404</v>
      </c>
      <c r="C57" s="475" t="str">
        <f>+'Initial Estimate'!C59</f>
        <v>Miscellaneous Expenses (i.e.. Travel Expenses, Additional Printing)</v>
      </c>
      <c r="D57" s="330">
        <f t="shared" si="37"/>
        <v>0</v>
      </c>
      <c r="E57" s="472">
        <f>+Approvals!D55</f>
        <v>0</v>
      </c>
      <c r="F57" s="472">
        <f>+Approvals!E55</f>
        <v>0</v>
      </c>
      <c r="G57" s="472">
        <f>+Approvals!F55</f>
        <v>0</v>
      </c>
      <c r="H57" s="330">
        <f t="shared" ca="1" si="38"/>
        <v>0</v>
      </c>
      <c r="I57" s="583">
        <f ca="1">+Estimates!D56</f>
        <v>0</v>
      </c>
      <c r="J57" s="583">
        <f>+Estimates!E56</f>
        <v>0</v>
      </c>
      <c r="K57" s="583">
        <f>+Estimates!F56</f>
        <v>0</v>
      </c>
      <c r="L57" s="330">
        <f t="shared" ca="1" si="39"/>
        <v>0</v>
      </c>
      <c r="M57" s="472">
        <f t="shared" ca="1" si="40"/>
        <v>0</v>
      </c>
      <c r="N57" s="472">
        <f t="shared" si="41"/>
        <v>0</v>
      </c>
      <c r="O57" s="472">
        <f t="shared" si="42"/>
        <v>0</v>
      </c>
      <c r="P57" s="331">
        <f>WO!H229</f>
        <v>0</v>
      </c>
      <c r="Q57" s="472">
        <f>WO!I229</f>
        <v>0</v>
      </c>
      <c r="R57" s="472">
        <f>WO!J229</f>
        <v>0</v>
      </c>
      <c r="S57" s="472">
        <f>WO!K229</f>
        <v>0</v>
      </c>
      <c r="T57" s="639">
        <f t="shared" ca="1" si="43"/>
        <v>0</v>
      </c>
      <c r="U57" s="640">
        <f t="shared" ca="1" si="44"/>
        <v>0</v>
      </c>
      <c r="V57" s="640">
        <f t="shared" si="45"/>
        <v>0</v>
      </c>
      <c r="W57" s="640">
        <f t="shared" si="46"/>
        <v>0</v>
      </c>
      <c r="X57" s="636"/>
      <c r="Y57" s="38" t="str">
        <f t="shared" ca="1" si="47"/>
        <v>-</v>
      </c>
      <c r="AA57" s="42"/>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row>
    <row r="58" spans="1:110" ht="15" customHeight="1" x14ac:dyDescent="0.25">
      <c r="A58" s="488"/>
      <c r="B58" s="205"/>
      <c r="C58" s="205" t="str">
        <f>+'Initial Estimate'!C60</f>
        <v>Total Related Soft Costs</v>
      </c>
      <c r="D58" s="310">
        <f t="shared" ref="D58:W58" si="48">SUM(D54:D57)</f>
        <v>0</v>
      </c>
      <c r="E58" s="449">
        <f t="shared" si="48"/>
        <v>0</v>
      </c>
      <c r="F58" s="449">
        <f t="shared" si="48"/>
        <v>0</v>
      </c>
      <c r="G58" s="449">
        <f t="shared" si="48"/>
        <v>0</v>
      </c>
      <c r="H58" s="310">
        <f t="shared" ca="1" si="48"/>
        <v>0</v>
      </c>
      <c r="I58" s="449">
        <f t="shared" ca="1" si="48"/>
        <v>0</v>
      </c>
      <c r="J58" s="449">
        <f t="shared" si="48"/>
        <v>0</v>
      </c>
      <c r="K58" s="449">
        <f t="shared" si="48"/>
        <v>0</v>
      </c>
      <c r="L58" s="310">
        <f t="shared" ca="1" si="48"/>
        <v>0</v>
      </c>
      <c r="M58" s="449">
        <f t="shared" ca="1" si="48"/>
        <v>0</v>
      </c>
      <c r="N58" s="449">
        <f t="shared" si="48"/>
        <v>0</v>
      </c>
      <c r="O58" s="449">
        <f t="shared" si="48"/>
        <v>0</v>
      </c>
      <c r="P58" s="310">
        <f t="shared" si="48"/>
        <v>0</v>
      </c>
      <c r="Q58" s="449">
        <f t="shared" si="48"/>
        <v>0</v>
      </c>
      <c r="R58" s="449">
        <f t="shared" si="48"/>
        <v>0</v>
      </c>
      <c r="S58" s="449">
        <f t="shared" si="48"/>
        <v>0</v>
      </c>
      <c r="T58" s="644">
        <f t="shared" ca="1" si="48"/>
        <v>0</v>
      </c>
      <c r="U58" s="645">
        <f t="shared" ca="1" si="48"/>
        <v>0</v>
      </c>
      <c r="V58" s="645">
        <f t="shared" si="48"/>
        <v>0</v>
      </c>
      <c r="W58" s="645">
        <f t="shared" si="48"/>
        <v>0</v>
      </c>
      <c r="X58" s="636"/>
      <c r="Y58" s="38" t="s">
        <v>377</v>
      </c>
      <c r="AA58" s="42"/>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row>
    <row r="59" spans="1:110" ht="15" customHeight="1" x14ac:dyDescent="0.25">
      <c r="A59" s="491"/>
      <c r="B59" s="305"/>
      <c r="C59" s="305" t="str">
        <f>+'Initial Estimate'!C61</f>
        <v>Total B - Soft Costs</v>
      </c>
      <c r="D59" s="471">
        <f t="shared" ref="D59:W59" si="49">+D58+D51</f>
        <v>0</v>
      </c>
      <c r="E59" s="470">
        <f t="shared" si="49"/>
        <v>0</v>
      </c>
      <c r="F59" s="470">
        <f t="shared" si="49"/>
        <v>0</v>
      </c>
      <c r="G59" s="470">
        <f t="shared" si="49"/>
        <v>0</v>
      </c>
      <c r="H59" s="471">
        <f t="shared" ca="1" si="49"/>
        <v>0</v>
      </c>
      <c r="I59" s="470">
        <f t="shared" ca="1" si="49"/>
        <v>0</v>
      </c>
      <c r="J59" s="470">
        <f t="shared" si="49"/>
        <v>0</v>
      </c>
      <c r="K59" s="470">
        <f t="shared" si="49"/>
        <v>0</v>
      </c>
      <c r="L59" s="471">
        <f t="shared" ca="1" si="49"/>
        <v>0</v>
      </c>
      <c r="M59" s="470">
        <f t="shared" ca="1" si="49"/>
        <v>0</v>
      </c>
      <c r="N59" s="470">
        <f t="shared" si="49"/>
        <v>0</v>
      </c>
      <c r="O59" s="470">
        <f t="shared" si="49"/>
        <v>0</v>
      </c>
      <c r="P59" s="471">
        <f t="shared" si="49"/>
        <v>0</v>
      </c>
      <c r="Q59" s="470">
        <f t="shared" si="49"/>
        <v>0</v>
      </c>
      <c r="R59" s="470">
        <f t="shared" si="49"/>
        <v>0</v>
      </c>
      <c r="S59" s="470">
        <f t="shared" si="49"/>
        <v>0</v>
      </c>
      <c r="T59" s="649">
        <f t="shared" ca="1" si="49"/>
        <v>0</v>
      </c>
      <c r="U59" s="650">
        <f t="shared" ca="1" si="49"/>
        <v>0</v>
      </c>
      <c r="V59" s="650">
        <f t="shared" si="49"/>
        <v>0</v>
      </c>
      <c r="W59" s="650">
        <f t="shared" si="49"/>
        <v>0</v>
      </c>
      <c r="X59" s="636"/>
      <c r="Y59" s="38" t="s">
        <v>377</v>
      </c>
      <c r="AA59" s="42"/>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row>
    <row r="60" spans="1:110" ht="15" customHeight="1" x14ac:dyDescent="0.25">
      <c r="A60" s="491"/>
      <c r="B60" s="479"/>
      <c r="C60" s="95"/>
      <c r="D60" s="98"/>
      <c r="E60" s="98"/>
      <c r="F60" s="98"/>
      <c r="G60" s="98"/>
      <c r="H60" s="98"/>
      <c r="I60" s="98"/>
      <c r="J60" s="98"/>
      <c r="K60" s="98"/>
      <c r="L60" s="98"/>
      <c r="M60" s="98"/>
      <c r="N60" s="98"/>
      <c r="O60" s="98"/>
      <c r="P60" s="478"/>
      <c r="Q60" s="98"/>
      <c r="R60" s="98"/>
      <c r="S60" s="98"/>
      <c r="T60" s="652"/>
      <c r="U60" s="653"/>
      <c r="V60" s="653"/>
      <c r="W60" s="653"/>
      <c r="X60" s="636"/>
      <c r="Y60" s="38" t="s">
        <v>377</v>
      </c>
      <c r="AA60" s="42"/>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row>
    <row r="61" spans="1:110" ht="15" customHeight="1" x14ac:dyDescent="0.25">
      <c r="A61" s="492" t="str">
        <f>+'Initial Estimate'!A63</f>
        <v>C</v>
      </c>
      <c r="B61" s="485" t="str">
        <f>+'Initial Estimate'!B63</f>
        <v>Hard Costs</v>
      </c>
      <c r="C61" s="110"/>
      <c r="D61" s="98"/>
      <c r="E61" s="98"/>
      <c r="F61" s="98"/>
      <c r="G61" s="98"/>
      <c r="H61" s="98"/>
      <c r="I61" s="98"/>
      <c r="J61" s="98"/>
      <c r="K61" s="98"/>
      <c r="L61" s="98"/>
      <c r="M61" s="98"/>
      <c r="N61" s="98"/>
      <c r="O61" s="98"/>
      <c r="P61" s="478"/>
      <c r="Q61" s="98"/>
      <c r="R61" s="98"/>
      <c r="S61" s="98"/>
      <c r="T61" s="652"/>
      <c r="U61" s="653"/>
      <c r="V61" s="653"/>
      <c r="W61" s="653"/>
      <c r="X61" s="636"/>
      <c r="Y61" s="38" t="s">
        <v>377</v>
      </c>
      <c r="AA61" s="42"/>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row>
    <row r="62" spans="1:110" ht="15" customHeight="1" x14ac:dyDescent="0.25">
      <c r="A62" s="487">
        <f>+'Initial Estimate'!A64</f>
        <v>500</v>
      </c>
      <c r="B62" s="484" t="str">
        <f>+'Initial Estimate'!B64</f>
        <v>Construction / Renovation Costs (General Contract)</v>
      </c>
      <c r="C62" s="107"/>
      <c r="D62" s="100"/>
      <c r="E62" s="100"/>
      <c r="F62" s="100"/>
      <c r="G62" s="100"/>
      <c r="H62" s="100"/>
      <c r="I62" s="100"/>
      <c r="J62" s="100"/>
      <c r="K62" s="100"/>
      <c r="L62" s="100"/>
      <c r="M62" s="100"/>
      <c r="N62" s="100"/>
      <c r="O62" s="100"/>
      <c r="P62" s="477"/>
      <c r="Q62" s="100"/>
      <c r="R62" s="100"/>
      <c r="S62" s="100"/>
      <c r="T62" s="646"/>
      <c r="U62" s="647"/>
      <c r="V62" s="647"/>
      <c r="W62" s="647"/>
      <c r="X62" s="636"/>
      <c r="Y62" s="38" t="s">
        <v>377</v>
      </c>
      <c r="AA62" s="42"/>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row>
    <row r="63" spans="1:110" ht="15" customHeight="1" outlineLevel="1" x14ac:dyDescent="0.25">
      <c r="A63" s="489"/>
      <c r="B63" s="483">
        <f>+'Initial Estimate'!B65</f>
        <v>501</v>
      </c>
      <c r="C63" s="475" t="str">
        <f>+'Initial Estimate'!C65</f>
        <v>Architectural</v>
      </c>
      <c r="D63" s="330">
        <f t="shared" ref="D63:D65" si="50">SUM(E63:G63)</f>
        <v>0</v>
      </c>
      <c r="E63" s="472">
        <f>+Approvals!D61</f>
        <v>0</v>
      </c>
      <c r="F63" s="472">
        <f>+Approvals!E61</f>
        <v>0</v>
      </c>
      <c r="G63" s="472">
        <f>+Approvals!F61</f>
        <v>0</v>
      </c>
      <c r="H63" s="330">
        <f t="shared" ref="H63:H65" ca="1" si="51">SUM(I63:K63)</f>
        <v>0</v>
      </c>
      <c r="I63" s="583">
        <f ca="1">+Estimates!D62</f>
        <v>0</v>
      </c>
      <c r="J63" s="583">
        <f>+Estimates!E62</f>
        <v>0</v>
      </c>
      <c r="K63" s="583">
        <f>+Estimates!F62</f>
        <v>0</v>
      </c>
      <c r="L63" s="330">
        <f t="shared" ref="L63:L65" ca="1" si="52">D63-H63</f>
        <v>0</v>
      </c>
      <c r="M63" s="472">
        <f t="shared" ref="M63:M65" ca="1" si="53">E63-I63</f>
        <v>0</v>
      </c>
      <c r="N63" s="472">
        <f t="shared" ref="N63:N65" si="54">F63-J63</f>
        <v>0</v>
      </c>
      <c r="O63" s="472">
        <f t="shared" ref="O63:O65" si="55">G63-K63</f>
        <v>0</v>
      </c>
      <c r="P63" s="331">
        <f>WO!H236</f>
        <v>0</v>
      </c>
      <c r="Q63" s="472">
        <f>WO!I236</f>
        <v>0</v>
      </c>
      <c r="R63" s="472">
        <f>WO!J236</f>
        <v>0</v>
      </c>
      <c r="S63" s="472">
        <f>WO!K236</f>
        <v>0</v>
      </c>
      <c r="T63" s="639">
        <f t="shared" ref="T63:T65" ca="1" si="56">H63-P63</f>
        <v>0</v>
      </c>
      <c r="U63" s="640">
        <f t="shared" ref="U63:U65" ca="1" si="57">I63-Q63</f>
        <v>0</v>
      </c>
      <c r="V63" s="640">
        <f t="shared" ref="V63:V65" si="58">J63-R63</f>
        <v>0</v>
      </c>
      <c r="W63" s="640">
        <f t="shared" ref="W63:W65" si="59">K63-S63</f>
        <v>0</v>
      </c>
      <c r="X63" s="636"/>
      <c r="Y63" s="38" t="str">
        <f t="shared" ref="Y63:Y65" ca="1" si="60">IF(OR(D63&lt;&gt;0,H63&lt;&gt;0,L63&lt;&gt;0,P63&lt;&gt;0,T63&lt;&gt;0),"Print line","-")</f>
        <v>-</v>
      </c>
      <c r="AA63" s="42"/>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row>
    <row r="64" spans="1:110" ht="15" customHeight="1" outlineLevel="1" x14ac:dyDescent="0.25">
      <c r="A64" s="489"/>
      <c r="B64" s="483">
        <f>+'Initial Estimate'!B66</f>
        <v>502</v>
      </c>
      <c r="C64" s="475" t="str">
        <f>+'Initial Estimate'!C66</f>
        <v>Mechanical, Electrical</v>
      </c>
      <c r="D64" s="330">
        <f t="shared" si="50"/>
        <v>0</v>
      </c>
      <c r="E64" s="472">
        <f>+Approvals!D62</f>
        <v>0</v>
      </c>
      <c r="F64" s="472">
        <f>+Approvals!E62</f>
        <v>0</v>
      </c>
      <c r="G64" s="472">
        <f>+Approvals!F62</f>
        <v>0</v>
      </c>
      <c r="H64" s="330">
        <f t="shared" ca="1" si="51"/>
        <v>0</v>
      </c>
      <c r="I64" s="583">
        <f ca="1">+Estimates!D63</f>
        <v>0</v>
      </c>
      <c r="J64" s="583">
        <f>+Estimates!E63</f>
        <v>0</v>
      </c>
      <c r="K64" s="583">
        <f>+Estimates!F63</f>
        <v>0</v>
      </c>
      <c r="L64" s="330">
        <f t="shared" ca="1" si="52"/>
        <v>0</v>
      </c>
      <c r="M64" s="472">
        <f t="shared" ca="1" si="53"/>
        <v>0</v>
      </c>
      <c r="N64" s="472">
        <f t="shared" si="54"/>
        <v>0</v>
      </c>
      <c r="O64" s="472">
        <f t="shared" si="55"/>
        <v>0</v>
      </c>
      <c r="P64" s="331">
        <f>WO!H243</f>
        <v>0</v>
      </c>
      <c r="Q64" s="472">
        <f>WO!I243</f>
        <v>0</v>
      </c>
      <c r="R64" s="472">
        <f>WO!J243</f>
        <v>0</v>
      </c>
      <c r="S64" s="472">
        <f>WO!K243</f>
        <v>0</v>
      </c>
      <c r="T64" s="639">
        <f t="shared" ca="1" si="56"/>
        <v>0</v>
      </c>
      <c r="U64" s="640">
        <f t="shared" ca="1" si="57"/>
        <v>0</v>
      </c>
      <c r="V64" s="640">
        <f t="shared" si="58"/>
        <v>0</v>
      </c>
      <c r="W64" s="640">
        <f t="shared" si="59"/>
        <v>0</v>
      </c>
      <c r="X64" s="636"/>
      <c r="Y64" s="38" t="str">
        <f t="shared" ca="1" si="60"/>
        <v>-</v>
      </c>
      <c r="AA64" s="42"/>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row>
    <row r="65" spans="1:110" ht="15.75" customHeight="1" outlineLevel="1" x14ac:dyDescent="0.25">
      <c r="A65" s="488"/>
      <c r="B65" s="483">
        <f>+'Initial Estimate'!B67</f>
        <v>503</v>
      </c>
      <c r="C65" s="475" t="str">
        <f>+'Initial Estimate'!C67</f>
        <v>Design Related Costs</v>
      </c>
      <c r="D65" s="330">
        <f t="shared" si="50"/>
        <v>0</v>
      </c>
      <c r="E65" s="472">
        <f>+Approvals!D63</f>
        <v>0</v>
      </c>
      <c r="F65" s="472">
        <f>+Approvals!E63</f>
        <v>0</v>
      </c>
      <c r="G65" s="472">
        <f>+Approvals!F63</f>
        <v>0</v>
      </c>
      <c r="H65" s="330">
        <f t="shared" ca="1" si="51"/>
        <v>0</v>
      </c>
      <c r="I65" s="583">
        <f ca="1">+Estimates!D64</f>
        <v>0</v>
      </c>
      <c r="J65" s="583">
        <f>+Estimates!E64</f>
        <v>0</v>
      </c>
      <c r="K65" s="583">
        <f>+Estimates!F64</f>
        <v>0</v>
      </c>
      <c r="L65" s="330">
        <f t="shared" ca="1" si="52"/>
        <v>0</v>
      </c>
      <c r="M65" s="472">
        <f t="shared" ca="1" si="53"/>
        <v>0</v>
      </c>
      <c r="N65" s="472">
        <f t="shared" si="54"/>
        <v>0</v>
      </c>
      <c r="O65" s="472">
        <f t="shared" si="55"/>
        <v>0</v>
      </c>
      <c r="P65" s="331">
        <f>WO!H250</f>
        <v>0</v>
      </c>
      <c r="Q65" s="472">
        <f>WO!I250</f>
        <v>0</v>
      </c>
      <c r="R65" s="472">
        <f>WO!J250</f>
        <v>0</v>
      </c>
      <c r="S65" s="472">
        <f>WO!K250</f>
        <v>0</v>
      </c>
      <c r="T65" s="639">
        <f t="shared" ca="1" si="56"/>
        <v>0</v>
      </c>
      <c r="U65" s="640">
        <f t="shared" ca="1" si="57"/>
        <v>0</v>
      </c>
      <c r="V65" s="640">
        <f t="shared" si="58"/>
        <v>0</v>
      </c>
      <c r="W65" s="640">
        <f t="shared" si="59"/>
        <v>0</v>
      </c>
      <c r="X65" s="636"/>
      <c r="Y65" s="38" t="str">
        <f t="shared" ca="1" si="60"/>
        <v>-</v>
      </c>
      <c r="AA65" s="42"/>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row>
    <row r="66" spans="1:110" ht="15" customHeight="1" outlineLevel="1" x14ac:dyDescent="0.25">
      <c r="A66" s="488"/>
      <c r="B66" s="483"/>
      <c r="C66" s="486" t="str">
        <f>+'Initial Estimate'!C68</f>
        <v>Sub Total of Original General Contract</v>
      </c>
      <c r="D66" s="310">
        <f t="shared" ref="D66:W66" si="61">SUM(D63:D65)</f>
        <v>0</v>
      </c>
      <c r="E66" s="449">
        <f t="shared" si="61"/>
        <v>0</v>
      </c>
      <c r="F66" s="449">
        <f t="shared" si="61"/>
        <v>0</v>
      </c>
      <c r="G66" s="449">
        <f t="shared" si="61"/>
        <v>0</v>
      </c>
      <c r="H66" s="310">
        <f t="shared" ca="1" si="61"/>
        <v>0</v>
      </c>
      <c r="I66" s="449">
        <f t="shared" ca="1" si="61"/>
        <v>0</v>
      </c>
      <c r="J66" s="449">
        <f t="shared" si="61"/>
        <v>0</v>
      </c>
      <c r="K66" s="449">
        <f t="shared" si="61"/>
        <v>0</v>
      </c>
      <c r="L66" s="310">
        <f t="shared" ca="1" si="61"/>
        <v>0</v>
      </c>
      <c r="M66" s="449">
        <f t="shared" ca="1" si="61"/>
        <v>0</v>
      </c>
      <c r="N66" s="449">
        <f t="shared" si="61"/>
        <v>0</v>
      </c>
      <c r="O66" s="449">
        <f t="shared" si="61"/>
        <v>0</v>
      </c>
      <c r="P66" s="310">
        <f t="shared" si="61"/>
        <v>0</v>
      </c>
      <c r="Q66" s="449">
        <f t="shared" si="61"/>
        <v>0</v>
      </c>
      <c r="R66" s="449">
        <f t="shared" si="61"/>
        <v>0</v>
      </c>
      <c r="S66" s="449">
        <f t="shared" si="61"/>
        <v>0</v>
      </c>
      <c r="T66" s="644">
        <f t="shared" ca="1" si="61"/>
        <v>0</v>
      </c>
      <c r="U66" s="645">
        <f t="shared" ca="1" si="61"/>
        <v>0</v>
      </c>
      <c r="V66" s="645">
        <f t="shared" si="61"/>
        <v>0</v>
      </c>
      <c r="W66" s="645">
        <f t="shared" si="61"/>
        <v>0</v>
      </c>
      <c r="X66" s="636"/>
      <c r="Y66" s="38" t="s">
        <v>377</v>
      </c>
      <c r="AA66" s="42"/>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row>
    <row r="67" spans="1:110" ht="15" customHeight="1" outlineLevel="1" x14ac:dyDescent="0.25">
      <c r="A67" s="488"/>
      <c r="B67" s="483">
        <f>+'Initial Estimate'!B69</f>
        <v>504</v>
      </c>
      <c r="C67" s="475" t="str">
        <f>+'Initial Estimate'!C69</f>
        <v>Asbestos Abatement Paid Directly by PRS</v>
      </c>
      <c r="D67" s="330">
        <f t="shared" ref="D67" si="62">SUM(E67:G67)</f>
        <v>0</v>
      </c>
      <c r="E67" s="472">
        <f>+Approvals!D65</f>
        <v>0</v>
      </c>
      <c r="F67" s="472">
        <f>+Approvals!E65</f>
        <v>0</v>
      </c>
      <c r="G67" s="472">
        <f>+Approvals!F65</f>
        <v>0</v>
      </c>
      <c r="H67" s="330">
        <f t="shared" ref="H67" ca="1" si="63">SUM(I67:K67)</f>
        <v>0</v>
      </c>
      <c r="I67" s="583">
        <f ca="1">+Estimates!D66</f>
        <v>0</v>
      </c>
      <c r="J67" s="583">
        <f>+Estimates!E66</f>
        <v>0</v>
      </c>
      <c r="K67" s="583">
        <f>+Estimates!F66</f>
        <v>0</v>
      </c>
      <c r="L67" s="330">
        <f t="shared" ref="L67" ca="1" si="64">D67-H67</f>
        <v>0</v>
      </c>
      <c r="M67" s="472">
        <f t="shared" ref="M67" ca="1" si="65">E67-I67</f>
        <v>0</v>
      </c>
      <c r="N67" s="472">
        <f t="shared" ref="N67" si="66">F67-J67</f>
        <v>0</v>
      </c>
      <c r="O67" s="472">
        <f t="shared" ref="O67" si="67">G67-K67</f>
        <v>0</v>
      </c>
      <c r="P67" s="331">
        <f>WO!H257</f>
        <v>0</v>
      </c>
      <c r="Q67" s="472">
        <f>WO!I257</f>
        <v>0</v>
      </c>
      <c r="R67" s="472">
        <f>WO!J257</f>
        <v>0</v>
      </c>
      <c r="S67" s="472">
        <f>WO!K257</f>
        <v>0</v>
      </c>
      <c r="T67" s="639">
        <f t="shared" ref="T67" ca="1" si="68">H67-P67</f>
        <v>0</v>
      </c>
      <c r="U67" s="640">
        <f t="shared" ref="U67" ca="1" si="69">I67-Q67</f>
        <v>0</v>
      </c>
      <c r="V67" s="640">
        <f t="shared" ref="V67" si="70">J67-R67</f>
        <v>0</v>
      </c>
      <c r="W67" s="640">
        <f t="shared" ref="W67" si="71">K67-S67</f>
        <v>0</v>
      </c>
      <c r="X67" s="636"/>
      <c r="Y67" s="38" t="str">
        <f t="shared" ref="Y67" ca="1" si="72">IF(OR(D67&lt;&gt;0,H67&lt;&gt;0,L67&lt;&gt;0,P67&lt;&gt;0,T67&lt;&gt;0),"Print line","-")</f>
        <v>-</v>
      </c>
      <c r="AA67" s="42"/>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row>
    <row r="68" spans="1:110" ht="15" customHeight="1" outlineLevel="1" x14ac:dyDescent="0.25">
      <c r="A68" s="488"/>
      <c r="B68" s="483"/>
      <c r="C68" s="486" t="str">
        <f>+'Initial Estimate'!C70</f>
        <v>Sub Total for Provision of Original General Contract</v>
      </c>
      <c r="D68" s="310">
        <f t="shared" ref="D68:W68" si="73">SUM(D66:D67)</f>
        <v>0</v>
      </c>
      <c r="E68" s="449">
        <f t="shared" si="73"/>
        <v>0</v>
      </c>
      <c r="F68" s="449">
        <f t="shared" si="73"/>
        <v>0</v>
      </c>
      <c r="G68" s="449">
        <f t="shared" si="73"/>
        <v>0</v>
      </c>
      <c r="H68" s="310">
        <f t="shared" ca="1" si="73"/>
        <v>0</v>
      </c>
      <c r="I68" s="449">
        <f t="shared" ca="1" si="73"/>
        <v>0</v>
      </c>
      <c r="J68" s="449">
        <f t="shared" si="73"/>
        <v>0</v>
      </c>
      <c r="K68" s="449">
        <f t="shared" si="73"/>
        <v>0</v>
      </c>
      <c r="L68" s="310">
        <f t="shared" ca="1" si="73"/>
        <v>0</v>
      </c>
      <c r="M68" s="449">
        <f t="shared" ca="1" si="73"/>
        <v>0</v>
      </c>
      <c r="N68" s="449">
        <f t="shared" si="73"/>
        <v>0</v>
      </c>
      <c r="O68" s="449">
        <f t="shared" si="73"/>
        <v>0</v>
      </c>
      <c r="P68" s="310">
        <f t="shared" si="73"/>
        <v>0</v>
      </c>
      <c r="Q68" s="449">
        <f t="shared" si="73"/>
        <v>0</v>
      </c>
      <c r="R68" s="449">
        <f t="shared" si="73"/>
        <v>0</v>
      </c>
      <c r="S68" s="449">
        <f t="shared" si="73"/>
        <v>0</v>
      </c>
      <c r="T68" s="644">
        <f t="shared" ca="1" si="73"/>
        <v>0</v>
      </c>
      <c r="U68" s="645">
        <f t="shared" ca="1" si="73"/>
        <v>0</v>
      </c>
      <c r="V68" s="645">
        <f t="shared" si="73"/>
        <v>0</v>
      </c>
      <c r="W68" s="645">
        <f t="shared" si="73"/>
        <v>0</v>
      </c>
      <c r="X68" s="636"/>
      <c r="Y68" s="38" t="s">
        <v>377</v>
      </c>
      <c r="AA68" s="42"/>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row>
    <row r="69" spans="1:110" ht="15" customHeight="1" outlineLevel="1" x14ac:dyDescent="0.25">
      <c r="A69" s="488"/>
      <c r="B69" s="483">
        <f>+'Initial Estimate'!B71</f>
        <v>505</v>
      </c>
      <c r="C69" s="475" t="str">
        <f>+'Initial Estimate'!C71</f>
        <v>Construction / Renovation Contingency (Change Orders)</v>
      </c>
      <c r="D69" s="330">
        <f>SUM(E69:G69)</f>
        <v>0</v>
      </c>
      <c r="E69" s="472">
        <f>+Approvals!D67</f>
        <v>0</v>
      </c>
      <c r="F69" s="472">
        <f>+Approvals!E67</f>
        <v>0</v>
      </c>
      <c r="G69" s="472">
        <f>+Approvals!F67</f>
        <v>0</v>
      </c>
      <c r="H69" s="330">
        <f ca="1">SUM(I69:K69)</f>
        <v>0</v>
      </c>
      <c r="I69" s="583">
        <f ca="1">+Estimates!D68</f>
        <v>0</v>
      </c>
      <c r="J69" s="583">
        <f>+Estimates!E68</f>
        <v>0</v>
      </c>
      <c r="K69" s="583">
        <f>+Estimates!F68</f>
        <v>0</v>
      </c>
      <c r="L69" s="330">
        <f ca="1">D69-H69</f>
        <v>0</v>
      </c>
      <c r="M69" s="472">
        <f ca="1">E69-I69</f>
        <v>0</v>
      </c>
      <c r="N69" s="472">
        <f>F69-J69</f>
        <v>0</v>
      </c>
      <c r="O69" s="472">
        <f>G69-K69</f>
        <v>0</v>
      </c>
      <c r="P69" s="331">
        <f>+WO!H264</f>
        <v>0</v>
      </c>
      <c r="Q69" s="472">
        <f>+WO!I264</f>
        <v>0</v>
      </c>
      <c r="R69" s="472">
        <f>+WO!J264</f>
        <v>0</v>
      </c>
      <c r="S69" s="472">
        <f>+WO!K264</f>
        <v>0</v>
      </c>
      <c r="T69" s="639">
        <f ca="1">H69-P69</f>
        <v>0</v>
      </c>
      <c r="U69" s="640">
        <f ca="1">I69-Q69</f>
        <v>0</v>
      </c>
      <c r="V69" s="640">
        <f>J69-R69</f>
        <v>0</v>
      </c>
      <c r="W69" s="640">
        <f>K69-S69</f>
        <v>0</v>
      </c>
      <c r="X69" s="636"/>
      <c r="Y69" s="38" t="str">
        <f t="shared" ref="Y69" ca="1" si="74">IF(OR(D69&lt;&gt;0,H69&lt;&gt;0,L69&lt;&gt;0,P69&lt;&gt;0,T69&lt;&gt;0),"Print line","-")</f>
        <v>-</v>
      </c>
      <c r="AA69" s="42"/>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row>
    <row r="70" spans="1:110" ht="15" customHeight="1" outlineLevel="1" x14ac:dyDescent="0.25">
      <c r="A70" s="488"/>
      <c r="B70" s="205"/>
      <c r="C70" s="205" t="str">
        <f>+'Initial Estimate'!C72</f>
        <v>Total Construction / Renovation Costs (General Contract)</v>
      </c>
      <c r="D70" s="310">
        <f>+D69+D68</f>
        <v>0</v>
      </c>
      <c r="E70" s="449">
        <f t="shared" ref="E70:W70" si="75">+E69+E68</f>
        <v>0</v>
      </c>
      <c r="F70" s="449">
        <f t="shared" si="75"/>
        <v>0</v>
      </c>
      <c r="G70" s="449">
        <f t="shared" si="75"/>
        <v>0</v>
      </c>
      <c r="H70" s="310">
        <f t="shared" ca="1" si="75"/>
        <v>0</v>
      </c>
      <c r="I70" s="449">
        <f t="shared" ca="1" si="75"/>
        <v>0</v>
      </c>
      <c r="J70" s="449">
        <f t="shared" si="75"/>
        <v>0</v>
      </c>
      <c r="K70" s="449">
        <f t="shared" si="75"/>
        <v>0</v>
      </c>
      <c r="L70" s="310">
        <f t="shared" ca="1" si="75"/>
        <v>0</v>
      </c>
      <c r="M70" s="449">
        <f t="shared" ca="1" si="75"/>
        <v>0</v>
      </c>
      <c r="N70" s="449">
        <f t="shared" si="75"/>
        <v>0</v>
      </c>
      <c r="O70" s="449">
        <f t="shared" si="75"/>
        <v>0</v>
      </c>
      <c r="P70" s="310">
        <f t="shared" si="75"/>
        <v>0</v>
      </c>
      <c r="Q70" s="449">
        <f t="shared" si="75"/>
        <v>0</v>
      </c>
      <c r="R70" s="449">
        <f t="shared" si="75"/>
        <v>0</v>
      </c>
      <c r="S70" s="449">
        <f t="shared" si="75"/>
        <v>0</v>
      </c>
      <c r="T70" s="644">
        <f t="shared" ca="1" si="75"/>
        <v>0</v>
      </c>
      <c r="U70" s="645">
        <f t="shared" ca="1" si="75"/>
        <v>0</v>
      </c>
      <c r="V70" s="645">
        <f t="shared" si="75"/>
        <v>0</v>
      </c>
      <c r="W70" s="645">
        <f t="shared" si="75"/>
        <v>0</v>
      </c>
      <c r="X70" s="636"/>
      <c r="Y70" s="38" t="s">
        <v>377</v>
      </c>
      <c r="AA70" s="42"/>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row>
    <row r="71" spans="1:110" ht="15" customHeight="1" outlineLevel="1" x14ac:dyDescent="0.25">
      <c r="A71" s="488"/>
      <c r="B71" s="476"/>
      <c r="C71" s="476"/>
      <c r="D71" s="100"/>
      <c r="E71" s="100"/>
      <c r="F71" s="100"/>
      <c r="G71" s="100"/>
      <c r="H71" s="100"/>
      <c r="I71" s="100"/>
      <c r="J71" s="100"/>
      <c r="K71" s="100"/>
      <c r="L71" s="100"/>
      <c r="M71" s="100"/>
      <c r="N71" s="100"/>
      <c r="O71" s="100"/>
      <c r="P71" s="100"/>
      <c r="Q71" s="100"/>
      <c r="R71" s="100"/>
      <c r="S71" s="100"/>
      <c r="T71" s="647"/>
      <c r="U71" s="647"/>
      <c r="V71" s="647"/>
      <c r="W71" s="647"/>
      <c r="X71" s="636"/>
      <c r="Y71" s="38" t="s">
        <v>377</v>
      </c>
      <c r="AA71" s="42"/>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row>
    <row r="72" spans="1:110" ht="15" customHeight="1" outlineLevel="1" x14ac:dyDescent="0.25">
      <c r="A72" s="487">
        <f>+'Initial Estimate'!A74</f>
        <v>550</v>
      </c>
      <c r="B72" s="484" t="str">
        <f>+'Initial Estimate'!B74</f>
        <v>Related Construction / Renovation Costs (Outside of General Contract)</v>
      </c>
      <c r="C72" s="476"/>
      <c r="D72" s="100"/>
      <c r="E72" s="100"/>
      <c r="F72" s="100"/>
      <c r="G72" s="100"/>
      <c r="H72" s="100"/>
      <c r="I72" s="100"/>
      <c r="J72" s="100"/>
      <c r="K72" s="100"/>
      <c r="L72" s="100"/>
      <c r="M72" s="100"/>
      <c r="N72" s="100"/>
      <c r="O72" s="100"/>
      <c r="P72" s="100"/>
      <c r="Q72" s="100"/>
      <c r="R72" s="100"/>
      <c r="S72" s="100"/>
      <c r="T72" s="647"/>
      <c r="U72" s="647"/>
      <c r="V72" s="647"/>
      <c r="W72" s="647"/>
      <c r="X72" s="636"/>
      <c r="Y72" s="38" t="s">
        <v>377</v>
      </c>
      <c r="AA72" s="42"/>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row>
    <row r="73" spans="1:110" ht="15" customHeight="1" outlineLevel="1" x14ac:dyDescent="0.25">
      <c r="A73" s="488"/>
      <c r="B73" s="483">
        <f>+'Initial Estimate'!B75</f>
        <v>551</v>
      </c>
      <c r="C73" s="475" t="str">
        <f>+'Initial Estimate'!C75</f>
        <v>Asbestos Abatement (and other Hazardous Substances Abatement)</v>
      </c>
      <c r="D73" s="330">
        <f t="shared" ref="D73:D78" si="76">SUM(E73:G73)</f>
        <v>0</v>
      </c>
      <c r="E73" s="472">
        <f>+Approvals!D71</f>
        <v>0</v>
      </c>
      <c r="F73" s="472">
        <f>+Approvals!E71</f>
        <v>0</v>
      </c>
      <c r="G73" s="472">
        <f>+Approvals!F71</f>
        <v>0</v>
      </c>
      <c r="H73" s="330">
        <f t="shared" ref="H73:H78" ca="1" si="77">SUM(I73:K73)</f>
        <v>0</v>
      </c>
      <c r="I73" s="583">
        <f ca="1">+Estimates!D72</f>
        <v>0</v>
      </c>
      <c r="J73" s="583">
        <f>+Estimates!E72</f>
        <v>0</v>
      </c>
      <c r="K73" s="583">
        <f>+Estimates!F72</f>
        <v>0</v>
      </c>
      <c r="L73" s="330">
        <f t="shared" ref="L73:L78" ca="1" si="78">D73-H73</f>
        <v>0</v>
      </c>
      <c r="M73" s="472">
        <f t="shared" ref="M73:M78" ca="1" si="79">E73-I73</f>
        <v>0</v>
      </c>
      <c r="N73" s="472">
        <f t="shared" ref="N73:N78" si="80">F73-J73</f>
        <v>0</v>
      </c>
      <c r="O73" s="472">
        <f t="shared" ref="O73:O78" si="81">G73-K73</f>
        <v>0</v>
      </c>
      <c r="P73" s="331">
        <f>WO!H271</f>
        <v>0</v>
      </c>
      <c r="Q73" s="472">
        <f>WO!I271</f>
        <v>0</v>
      </c>
      <c r="R73" s="472">
        <f>WO!J271</f>
        <v>0</v>
      </c>
      <c r="S73" s="472">
        <f>WO!K271</f>
        <v>0</v>
      </c>
      <c r="T73" s="639">
        <f t="shared" ref="T73:T78" ca="1" si="82">H73-P73</f>
        <v>0</v>
      </c>
      <c r="U73" s="640">
        <f t="shared" ref="U73:U78" ca="1" si="83">I73-Q73</f>
        <v>0</v>
      </c>
      <c r="V73" s="640">
        <f t="shared" ref="V73:V78" si="84">J73-R73</f>
        <v>0</v>
      </c>
      <c r="W73" s="640">
        <f t="shared" ref="W73:W78" si="85">K73-S73</f>
        <v>0</v>
      </c>
      <c r="X73" s="636"/>
      <c r="Y73" s="38" t="str">
        <f t="shared" ref="Y73:Y78" ca="1" si="86">IF(OR(D73&lt;&gt;0,H73&lt;&gt;0,L73&lt;&gt;0,P73&lt;&gt;0,T73&lt;&gt;0),"Print line","-")</f>
        <v>-</v>
      </c>
      <c r="AA73" s="42"/>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row>
    <row r="74" spans="1:110" ht="15" customHeight="1" outlineLevel="1" x14ac:dyDescent="0.25">
      <c r="A74" s="488"/>
      <c r="B74" s="483">
        <f>+'Initial Estimate'!B76</f>
        <v>552</v>
      </c>
      <c r="C74" s="475" t="str">
        <f>+'Initial Estimate'!C76</f>
        <v>Environmental Soil Disposal</v>
      </c>
      <c r="D74" s="330">
        <f t="shared" si="76"/>
        <v>0</v>
      </c>
      <c r="E74" s="472">
        <f>+Approvals!D72</f>
        <v>0</v>
      </c>
      <c r="F74" s="472">
        <f>+Approvals!E72</f>
        <v>0</v>
      </c>
      <c r="G74" s="472">
        <f>+Approvals!F72</f>
        <v>0</v>
      </c>
      <c r="H74" s="330">
        <f t="shared" ca="1" si="77"/>
        <v>0</v>
      </c>
      <c r="I74" s="583">
        <f ca="1">+Estimates!D73</f>
        <v>0</v>
      </c>
      <c r="J74" s="583">
        <f>+Estimates!E73</f>
        <v>0</v>
      </c>
      <c r="K74" s="583">
        <f>+Estimates!F73</f>
        <v>0</v>
      </c>
      <c r="L74" s="330">
        <f t="shared" ca="1" si="78"/>
        <v>0</v>
      </c>
      <c r="M74" s="472">
        <f t="shared" ca="1" si="79"/>
        <v>0</v>
      </c>
      <c r="N74" s="472">
        <f t="shared" si="80"/>
        <v>0</v>
      </c>
      <c r="O74" s="472">
        <f t="shared" si="81"/>
        <v>0</v>
      </c>
      <c r="P74" s="331">
        <f>WO!H278</f>
        <v>0</v>
      </c>
      <c r="Q74" s="472">
        <f>WO!I278</f>
        <v>0</v>
      </c>
      <c r="R74" s="472">
        <f>WO!J278</f>
        <v>0</v>
      </c>
      <c r="S74" s="472">
        <f>WO!K278</f>
        <v>0</v>
      </c>
      <c r="T74" s="639">
        <f t="shared" ca="1" si="82"/>
        <v>0</v>
      </c>
      <c r="U74" s="640">
        <f t="shared" ca="1" si="83"/>
        <v>0</v>
      </c>
      <c r="V74" s="640">
        <f t="shared" si="84"/>
        <v>0</v>
      </c>
      <c r="W74" s="640">
        <f t="shared" si="85"/>
        <v>0</v>
      </c>
      <c r="X74" s="636"/>
      <c r="Y74" s="38" t="str">
        <f t="shared" ca="1" si="86"/>
        <v>-</v>
      </c>
      <c r="AA74" s="42"/>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row>
    <row r="75" spans="1:110" ht="15" customHeight="1" outlineLevel="1" x14ac:dyDescent="0.25">
      <c r="A75" s="488"/>
      <c r="B75" s="483">
        <f>+'Initial Estimate'!B77</f>
        <v>553</v>
      </c>
      <c r="C75" s="475" t="str">
        <f>+'Initial Estimate'!C77</f>
        <v xml:space="preserve">Landscape Reinstatement </v>
      </c>
      <c r="D75" s="330">
        <f t="shared" si="76"/>
        <v>0</v>
      </c>
      <c r="E75" s="472">
        <f>+Approvals!D73</f>
        <v>0</v>
      </c>
      <c r="F75" s="472">
        <f>+Approvals!E73</f>
        <v>0</v>
      </c>
      <c r="G75" s="472">
        <f>+Approvals!F73</f>
        <v>0</v>
      </c>
      <c r="H75" s="330">
        <f t="shared" ca="1" si="77"/>
        <v>0</v>
      </c>
      <c r="I75" s="583">
        <f ca="1">+Estimates!D74</f>
        <v>0</v>
      </c>
      <c r="J75" s="583">
        <f>+Estimates!E74</f>
        <v>0</v>
      </c>
      <c r="K75" s="583">
        <f>+Estimates!F74</f>
        <v>0</v>
      </c>
      <c r="L75" s="330">
        <f t="shared" ca="1" si="78"/>
        <v>0</v>
      </c>
      <c r="M75" s="472">
        <f t="shared" ca="1" si="79"/>
        <v>0</v>
      </c>
      <c r="N75" s="472">
        <f t="shared" si="80"/>
        <v>0</v>
      </c>
      <c r="O75" s="472">
        <f t="shared" si="81"/>
        <v>0</v>
      </c>
      <c r="P75" s="331">
        <f>WO!H285</f>
        <v>0</v>
      </c>
      <c r="Q75" s="472">
        <f>WO!I285</f>
        <v>0</v>
      </c>
      <c r="R75" s="472">
        <f>WO!J285</f>
        <v>0</v>
      </c>
      <c r="S75" s="472">
        <f>WO!K285</f>
        <v>0</v>
      </c>
      <c r="T75" s="639">
        <f t="shared" ca="1" si="82"/>
        <v>0</v>
      </c>
      <c r="U75" s="640">
        <f t="shared" ca="1" si="83"/>
        <v>0</v>
      </c>
      <c r="V75" s="640">
        <f t="shared" si="84"/>
        <v>0</v>
      </c>
      <c r="W75" s="640">
        <f t="shared" si="85"/>
        <v>0</v>
      </c>
      <c r="X75" s="636"/>
      <c r="Y75" s="38" t="str">
        <f t="shared" ca="1" si="86"/>
        <v>-</v>
      </c>
      <c r="AA75" s="42"/>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row>
    <row r="76" spans="1:110" ht="15" customHeight="1" outlineLevel="1" x14ac:dyDescent="0.25">
      <c r="A76" s="488"/>
      <c r="B76" s="483">
        <f>+'Initial Estimate'!B78</f>
        <v>554</v>
      </c>
      <c r="C76" s="475" t="str">
        <f>+'Initial Estimate'!C78</f>
        <v>Cleaning Site After Renovation</v>
      </c>
      <c r="D76" s="330">
        <f t="shared" si="76"/>
        <v>0</v>
      </c>
      <c r="E76" s="472">
        <f>+Approvals!D74</f>
        <v>0</v>
      </c>
      <c r="F76" s="472">
        <f>+Approvals!E74</f>
        <v>0</v>
      </c>
      <c r="G76" s="472">
        <f>+Approvals!F74</f>
        <v>0</v>
      </c>
      <c r="H76" s="330">
        <f t="shared" ca="1" si="77"/>
        <v>0</v>
      </c>
      <c r="I76" s="583">
        <f ca="1">+Estimates!D75</f>
        <v>0</v>
      </c>
      <c r="J76" s="583">
        <f>+Estimates!E75</f>
        <v>0</v>
      </c>
      <c r="K76" s="583">
        <f>+Estimates!F75</f>
        <v>0</v>
      </c>
      <c r="L76" s="330">
        <f t="shared" ca="1" si="78"/>
        <v>0</v>
      </c>
      <c r="M76" s="472">
        <f t="shared" ca="1" si="79"/>
        <v>0</v>
      </c>
      <c r="N76" s="472">
        <f t="shared" si="80"/>
        <v>0</v>
      </c>
      <c r="O76" s="472">
        <f t="shared" si="81"/>
        <v>0</v>
      </c>
      <c r="P76" s="331">
        <f>WO!H292</f>
        <v>0</v>
      </c>
      <c r="Q76" s="472">
        <f>WO!I292</f>
        <v>0</v>
      </c>
      <c r="R76" s="472">
        <f>WO!J292</f>
        <v>0</v>
      </c>
      <c r="S76" s="472">
        <f>WO!K292</f>
        <v>0</v>
      </c>
      <c r="T76" s="639">
        <f t="shared" ca="1" si="82"/>
        <v>0</v>
      </c>
      <c r="U76" s="640">
        <f t="shared" ca="1" si="83"/>
        <v>0</v>
      </c>
      <c r="V76" s="640">
        <f t="shared" si="84"/>
        <v>0</v>
      </c>
      <c r="W76" s="640">
        <f t="shared" si="85"/>
        <v>0</v>
      </c>
      <c r="X76" s="636"/>
      <c r="Y76" s="38" t="str">
        <f t="shared" ca="1" si="86"/>
        <v>-</v>
      </c>
      <c r="AA76" s="43"/>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row>
    <row r="77" spans="1:110" ht="15" customHeight="1" outlineLevel="1" x14ac:dyDescent="0.25">
      <c r="A77" s="488"/>
      <c r="B77" s="483">
        <f>+'Initial Estimate'!B79</f>
        <v>555</v>
      </c>
      <c r="C77" s="475" t="str">
        <f>+'Initial Estimate'!C79</f>
        <v>Energy Costs During Const. (only if sq.ft. increases)</v>
      </c>
      <c r="D77" s="330">
        <f t="shared" si="76"/>
        <v>0</v>
      </c>
      <c r="E77" s="472">
        <f>+Approvals!D75</f>
        <v>0</v>
      </c>
      <c r="F77" s="472">
        <f>+Approvals!E75</f>
        <v>0</v>
      </c>
      <c r="G77" s="472">
        <f>+Approvals!F75</f>
        <v>0</v>
      </c>
      <c r="H77" s="330">
        <f t="shared" ca="1" si="77"/>
        <v>0</v>
      </c>
      <c r="I77" s="583">
        <f ca="1">+Estimates!D76</f>
        <v>0</v>
      </c>
      <c r="J77" s="583">
        <f>+Estimates!E76</f>
        <v>0</v>
      </c>
      <c r="K77" s="583">
        <f>+Estimates!F76</f>
        <v>0</v>
      </c>
      <c r="L77" s="330">
        <f t="shared" ca="1" si="78"/>
        <v>0</v>
      </c>
      <c r="M77" s="472">
        <f t="shared" ca="1" si="79"/>
        <v>0</v>
      </c>
      <c r="N77" s="472">
        <f t="shared" si="80"/>
        <v>0</v>
      </c>
      <c r="O77" s="472">
        <f t="shared" si="81"/>
        <v>0</v>
      </c>
      <c r="P77" s="331">
        <f>WO!H299</f>
        <v>0</v>
      </c>
      <c r="Q77" s="472">
        <f>WO!I299</f>
        <v>0</v>
      </c>
      <c r="R77" s="472">
        <f>WO!J299</f>
        <v>0</v>
      </c>
      <c r="S77" s="472">
        <f>WO!K299</f>
        <v>0</v>
      </c>
      <c r="T77" s="639">
        <f t="shared" ca="1" si="82"/>
        <v>0</v>
      </c>
      <c r="U77" s="640">
        <f t="shared" ca="1" si="83"/>
        <v>0</v>
      </c>
      <c r="V77" s="640">
        <f t="shared" si="84"/>
        <v>0</v>
      </c>
      <c r="W77" s="640">
        <f t="shared" si="85"/>
        <v>0</v>
      </c>
      <c r="X77" s="636"/>
      <c r="Y77" s="38" t="str">
        <f t="shared" ca="1" si="86"/>
        <v>-</v>
      </c>
      <c r="AA77" s="43"/>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row>
    <row r="78" spans="1:110" ht="15" customHeight="1" outlineLevel="1" x14ac:dyDescent="0.25">
      <c r="A78" s="489"/>
      <c r="B78" s="483">
        <f>+'Initial Estimate'!B80</f>
        <v>556</v>
      </c>
      <c r="C78" s="475" t="str">
        <f>+'Initial Estimate'!C80</f>
        <v>Other Related Construction Costs</v>
      </c>
      <c r="D78" s="330">
        <f t="shared" si="76"/>
        <v>0</v>
      </c>
      <c r="E78" s="472">
        <f>+Approvals!D76</f>
        <v>0</v>
      </c>
      <c r="F78" s="472">
        <f>+Approvals!E76</f>
        <v>0</v>
      </c>
      <c r="G78" s="472">
        <f>+Approvals!F76</f>
        <v>0</v>
      </c>
      <c r="H78" s="330">
        <f t="shared" ca="1" si="77"/>
        <v>0</v>
      </c>
      <c r="I78" s="583">
        <f ca="1">+Estimates!D77</f>
        <v>0</v>
      </c>
      <c r="J78" s="583">
        <f>+Estimates!E77</f>
        <v>0</v>
      </c>
      <c r="K78" s="583">
        <f>+Estimates!F77</f>
        <v>0</v>
      </c>
      <c r="L78" s="330">
        <f t="shared" ca="1" si="78"/>
        <v>0</v>
      </c>
      <c r="M78" s="472">
        <f t="shared" ca="1" si="79"/>
        <v>0</v>
      </c>
      <c r="N78" s="472">
        <f t="shared" si="80"/>
        <v>0</v>
      </c>
      <c r="O78" s="472">
        <f t="shared" si="81"/>
        <v>0</v>
      </c>
      <c r="P78" s="331">
        <f>WO!H306</f>
        <v>0</v>
      </c>
      <c r="Q78" s="472">
        <f>WO!I306</f>
        <v>0</v>
      </c>
      <c r="R78" s="472">
        <f>WO!J306</f>
        <v>0</v>
      </c>
      <c r="S78" s="472">
        <f>WO!K306</f>
        <v>0</v>
      </c>
      <c r="T78" s="639">
        <f t="shared" ca="1" si="82"/>
        <v>0</v>
      </c>
      <c r="U78" s="640">
        <f t="shared" ca="1" si="83"/>
        <v>0</v>
      </c>
      <c r="V78" s="640">
        <f t="shared" si="84"/>
        <v>0</v>
      </c>
      <c r="W78" s="640">
        <f t="shared" si="85"/>
        <v>0</v>
      </c>
      <c r="X78" s="636"/>
      <c r="Y78" s="38" t="str">
        <f t="shared" ca="1" si="86"/>
        <v>-</v>
      </c>
      <c r="AA78" s="43"/>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row>
    <row r="79" spans="1:110" ht="15" customHeight="1" outlineLevel="1" x14ac:dyDescent="0.25">
      <c r="A79" s="488"/>
      <c r="B79" s="205"/>
      <c r="C79" s="486" t="str">
        <f>+'Initial Estimate'!C81</f>
        <v>Total Related Construction / Renovation Costs (outside of General Contract)</v>
      </c>
      <c r="D79" s="310">
        <f t="shared" ref="D79:W79" si="87">SUM(D73:D78)</f>
        <v>0</v>
      </c>
      <c r="E79" s="449">
        <f t="shared" si="87"/>
        <v>0</v>
      </c>
      <c r="F79" s="449">
        <f t="shared" si="87"/>
        <v>0</v>
      </c>
      <c r="G79" s="449">
        <f t="shared" si="87"/>
        <v>0</v>
      </c>
      <c r="H79" s="310">
        <f t="shared" ca="1" si="87"/>
        <v>0</v>
      </c>
      <c r="I79" s="449">
        <f t="shared" ca="1" si="87"/>
        <v>0</v>
      </c>
      <c r="J79" s="449">
        <f t="shared" si="87"/>
        <v>0</v>
      </c>
      <c r="K79" s="449">
        <f t="shared" si="87"/>
        <v>0</v>
      </c>
      <c r="L79" s="310">
        <f t="shared" ca="1" si="87"/>
        <v>0</v>
      </c>
      <c r="M79" s="449">
        <f t="shared" ca="1" si="87"/>
        <v>0</v>
      </c>
      <c r="N79" s="449">
        <f t="shared" si="87"/>
        <v>0</v>
      </c>
      <c r="O79" s="449">
        <f t="shared" si="87"/>
        <v>0</v>
      </c>
      <c r="P79" s="310">
        <f t="shared" si="87"/>
        <v>0</v>
      </c>
      <c r="Q79" s="449">
        <f t="shared" si="87"/>
        <v>0</v>
      </c>
      <c r="R79" s="449">
        <f t="shared" si="87"/>
        <v>0</v>
      </c>
      <c r="S79" s="449">
        <f t="shared" si="87"/>
        <v>0</v>
      </c>
      <c r="T79" s="644">
        <f t="shared" ca="1" si="87"/>
        <v>0</v>
      </c>
      <c r="U79" s="645">
        <f t="shared" ca="1" si="87"/>
        <v>0</v>
      </c>
      <c r="V79" s="645">
        <f t="shared" si="87"/>
        <v>0</v>
      </c>
      <c r="W79" s="645">
        <f t="shared" si="87"/>
        <v>0</v>
      </c>
      <c r="X79" s="636"/>
      <c r="Y79" s="38" t="s">
        <v>377</v>
      </c>
      <c r="AA79" s="43"/>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row>
    <row r="80" spans="1:110" ht="15" customHeight="1" x14ac:dyDescent="0.25">
      <c r="A80" s="491"/>
      <c r="B80" s="305"/>
      <c r="C80" s="305" t="str">
        <f>+'Initial Estimate'!C82</f>
        <v>Total of Construction / Renovation Costs</v>
      </c>
      <c r="D80" s="471">
        <f t="shared" ref="D80:W80" si="88">+D79+D70</f>
        <v>0</v>
      </c>
      <c r="E80" s="470">
        <f t="shared" si="88"/>
        <v>0</v>
      </c>
      <c r="F80" s="470">
        <f t="shared" si="88"/>
        <v>0</v>
      </c>
      <c r="G80" s="470">
        <f t="shared" si="88"/>
        <v>0</v>
      </c>
      <c r="H80" s="471">
        <f t="shared" ca="1" si="88"/>
        <v>0</v>
      </c>
      <c r="I80" s="470">
        <f t="shared" ca="1" si="88"/>
        <v>0</v>
      </c>
      <c r="J80" s="470">
        <f t="shared" si="88"/>
        <v>0</v>
      </c>
      <c r="K80" s="470">
        <f t="shared" si="88"/>
        <v>0</v>
      </c>
      <c r="L80" s="471">
        <f t="shared" ca="1" si="88"/>
        <v>0</v>
      </c>
      <c r="M80" s="470">
        <f t="shared" ca="1" si="88"/>
        <v>0</v>
      </c>
      <c r="N80" s="470">
        <f t="shared" si="88"/>
        <v>0</v>
      </c>
      <c r="O80" s="470">
        <f t="shared" si="88"/>
        <v>0</v>
      </c>
      <c r="P80" s="471">
        <f t="shared" si="88"/>
        <v>0</v>
      </c>
      <c r="Q80" s="470">
        <f t="shared" si="88"/>
        <v>0</v>
      </c>
      <c r="R80" s="470">
        <f t="shared" si="88"/>
        <v>0</v>
      </c>
      <c r="S80" s="470">
        <f t="shared" si="88"/>
        <v>0</v>
      </c>
      <c r="T80" s="649">
        <f t="shared" ca="1" si="88"/>
        <v>0</v>
      </c>
      <c r="U80" s="650">
        <f t="shared" ca="1" si="88"/>
        <v>0</v>
      </c>
      <c r="V80" s="650">
        <f t="shared" si="88"/>
        <v>0</v>
      </c>
      <c r="W80" s="650">
        <f t="shared" si="88"/>
        <v>0</v>
      </c>
      <c r="X80" s="636"/>
      <c r="Y80" s="38" t="s">
        <v>377</v>
      </c>
      <c r="AA80" s="42"/>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row>
    <row r="81" spans="1:110" ht="15" customHeight="1" x14ac:dyDescent="0.25">
      <c r="A81" s="491"/>
      <c r="B81" s="479"/>
      <c r="C81" s="479"/>
      <c r="D81" s="98"/>
      <c r="E81" s="98"/>
      <c r="F81" s="98"/>
      <c r="G81" s="98"/>
      <c r="H81" s="98"/>
      <c r="I81" s="98"/>
      <c r="J81" s="98"/>
      <c r="K81" s="98"/>
      <c r="L81" s="98"/>
      <c r="M81" s="98"/>
      <c r="N81" s="98"/>
      <c r="O81" s="98"/>
      <c r="P81" s="98"/>
      <c r="Q81" s="98"/>
      <c r="R81" s="98"/>
      <c r="S81" s="98"/>
      <c r="T81" s="653"/>
      <c r="U81" s="653"/>
      <c r="V81" s="653"/>
      <c r="W81" s="653"/>
      <c r="X81" s="636"/>
      <c r="Y81" s="38" t="s">
        <v>377</v>
      </c>
      <c r="AA81" s="43"/>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row>
    <row r="82" spans="1:110" ht="15" customHeight="1" x14ac:dyDescent="0.25">
      <c r="A82" s="487">
        <f>+'Initial Estimate'!A84</f>
        <v>600</v>
      </c>
      <c r="B82" s="484" t="str">
        <f>+'Initial Estimate'!B84</f>
        <v>Materials Inspection  &amp; Testing</v>
      </c>
      <c r="C82" s="480"/>
      <c r="D82" s="100"/>
      <c r="E82" s="100"/>
      <c r="F82" s="100"/>
      <c r="G82" s="100"/>
      <c r="H82" s="100"/>
      <c r="I82" s="100"/>
      <c r="J82" s="100"/>
      <c r="K82" s="100"/>
      <c r="L82" s="100"/>
      <c r="M82" s="100"/>
      <c r="N82" s="100"/>
      <c r="O82" s="100"/>
      <c r="P82" s="100"/>
      <c r="Q82" s="100"/>
      <c r="R82" s="100"/>
      <c r="S82" s="100"/>
      <c r="T82" s="647"/>
      <c r="U82" s="647"/>
      <c r="V82" s="647"/>
      <c r="W82" s="647"/>
      <c r="X82" s="636"/>
      <c r="Y82" s="38" t="s">
        <v>377</v>
      </c>
      <c r="AA82" s="43"/>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row>
    <row r="83" spans="1:110" ht="15" customHeight="1" outlineLevel="1" x14ac:dyDescent="0.25">
      <c r="A83" s="488"/>
      <c r="B83" s="483">
        <f>+'Initial Estimate'!B85</f>
        <v>601</v>
      </c>
      <c r="C83" s="475" t="str">
        <f>+'Initial Estimate'!C85</f>
        <v>Soil Testing</v>
      </c>
      <c r="D83" s="330">
        <f t="shared" ref="D83:D91" si="89">SUM(E83:G83)</f>
        <v>0</v>
      </c>
      <c r="E83" s="472">
        <f>+Approvals!D81</f>
        <v>0</v>
      </c>
      <c r="F83" s="472">
        <f>+Approvals!E81</f>
        <v>0</v>
      </c>
      <c r="G83" s="472">
        <f>+Approvals!F81</f>
        <v>0</v>
      </c>
      <c r="H83" s="330">
        <f t="shared" ref="H83:H91" ca="1" si="90">SUM(I83:K83)</f>
        <v>0</v>
      </c>
      <c r="I83" s="583">
        <f ca="1">+Estimates!D82</f>
        <v>0</v>
      </c>
      <c r="J83" s="583">
        <f>+Estimates!E82</f>
        <v>0</v>
      </c>
      <c r="K83" s="583">
        <f>+Estimates!F82</f>
        <v>0</v>
      </c>
      <c r="L83" s="330">
        <f t="shared" ref="L83:L91" ca="1" si="91">D83-H83</f>
        <v>0</v>
      </c>
      <c r="M83" s="472">
        <f t="shared" ref="M83:M91" ca="1" si="92">E83-I83</f>
        <v>0</v>
      </c>
      <c r="N83" s="472">
        <f t="shared" ref="N83:N91" si="93">F83-J83</f>
        <v>0</v>
      </c>
      <c r="O83" s="472">
        <f t="shared" ref="O83:O91" si="94">G83-K83</f>
        <v>0</v>
      </c>
      <c r="P83" s="331">
        <f>WO!H329</f>
        <v>0</v>
      </c>
      <c r="Q83" s="472">
        <f>WO!I329</f>
        <v>0</v>
      </c>
      <c r="R83" s="472">
        <f>WO!J329</f>
        <v>0</v>
      </c>
      <c r="S83" s="472">
        <f>WO!K329</f>
        <v>0</v>
      </c>
      <c r="T83" s="639">
        <f t="shared" ref="T83:T91" ca="1" si="95">H83-P83</f>
        <v>0</v>
      </c>
      <c r="U83" s="640">
        <f t="shared" ref="U83:U91" ca="1" si="96">I83-Q83</f>
        <v>0</v>
      </c>
      <c r="V83" s="640">
        <f t="shared" ref="V83:V91" si="97">J83-R83</f>
        <v>0</v>
      </c>
      <c r="W83" s="640">
        <f t="shared" ref="W83:W91" si="98">K83-S83</f>
        <v>0</v>
      </c>
      <c r="X83" s="636"/>
      <c r="Y83" s="38" t="str">
        <f t="shared" ref="Y83:Y91" ca="1" si="99">IF(OR(D83&lt;&gt;0,H83&lt;&gt;0,L83&lt;&gt;0,P83&lt;&gt;0,T83&lt;&gt;0),"Print line","-")</f>
        <v>-</v>
      </c>
      <c r="AA83" s="43"/>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row>
    <row r="84" spans="1:110" ht="15" customHeight="1" outlineLevel="1" x14ac:dyDescent="0.25">
      <c r="A84" s="488"/>
      <c r="B84" s="483">
        <f>+'Initial Estimate'!B86</f>
        <v>602</v>
      </c>
      <c r="C84" s="475" t="str">
        <f>+'Initial Estimate'!C86</f>
        <v>Concrete Testing</v>
      </c>
      <c r="D84" s="330">
        <f t="shared" si="89"/>
        <v>0</v>
      </c>
      <c r="E84" s="472">
        <f>+Approvals!D82</f>
        <v>0</v>
      </c>
      <c r="F84" s="472">
        <f>+Approvals!E82</f>
        <v>0</v>
      </c>
      <c r="G84" s="472">
        <f>+Approvals!F82</f>
        <v>0</v>
      </c>
      <c r="H84" s="330">
        <f t="shared" ca="1" si="90"/>
        <v>0</v>
      </c>
      <c r="I84" s="583">
        <f ca="1">+Estimates!D83</f>
        <v>0</v>
      </c>
      <c r="J84" s="583">
        <f>+Estimates!E83</f>
        <v>0</v>
      </c>
      <c r="K84" s="583">
        <f>+Estimates!F83</f>
        <v>0</v>
      </c>
      <c r="L84" s="330">
        <f t="shared" ca="1" si="91"/>
        <v>0</v>
      </c>
      <c r="M84" s="472">
        <f t="shared" ca="1" si="92"/>
        <v>0</v>
      </c>
      <c r="N84" s="472">
        <f t="shared" si="93"/>
        <v>0</v>
      </c>
      <c r="O84" s="472">
        <f t="shared" si="94"/>
        <v>0</v>
      </c>
      <c r="P84" s="331">
        <f>WO!H336</f>
        <v>0</v>
      </c>
      <c r="Q84" s="472">
        <f>WO!I336</f>
        <v>0</v>
      </c>
      <c r="R84" s="472">
        <f>WO!J336</f>
        <v>0</v>
      </c>
      <c r="S84" s="472">
        <f>WO!K336</f>
        <v>0</v>
      </c>
      <c r="T84" s="639">
        <f t="shared" ca="1" si="95"/>
        <v>0</v>
      </c>
      <c r="U84" s="640">
        <f t="shared" ca="1" si="96"/>
        <v>0</v>
      </c>
      <c r="V84" s="640">
        <f t="shared" si="97"/>
        <v>0</v>
      </c>
      <c r="W84" s="640">
        <f t="shared" si="98"/>
        <v>0</v>
      </c>
      <c r="X84" s="636"/>
      <c r="Y84" s="38" t="str">
        <f t="shared" ca="1" si="99"/>
        <v>-</v>
      </c>
      <c r="AA84" s="43"/>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row>
    <row r="85" spans="1:110" ht="15" customHeight="1" outlineLevel="1" x14ac:dyDescent="0.25">
      <c r="A85" s="488"/>
      <c r="B85" s="483">
        <f>+'Initial Estimate'!B87</f>
        <v>603</v>
      </c>
      <c r="C85" s="475" t="str">
        <f>+'Initial Estimate'!C87</f>
        <v>Pile Inspection Testing</v>
      </c>
      <c r="D85" s="330">
        <f t="shared" si="89"/>
        <v>0</v>
      </c>
      <c r="E85" s="472">
        <f>+Approvals!D83</f>
        <v>0</v>
      </c>
      <c r="F85" s="472">
        <f>+Approvals!E83</f>
        <v>0</v>
      </c>
      <c r="G85" s="472">
        <f>+Approvals!F83</f>
        <v>0</v>
      </c>
      <c r="H85" s="330">
        <f t="shared" ca="1" si="90"/>
        <v>0</v>
      </c>
      <c r="I85" s="583">
        <f ca="1">+Estimates!D84</f>
        <v>0</v>
      </c>
      <c r="J85" s="583">
        <f>+Estimates!E84</f>
        <v>0</v>
      </c>
      <c r="K85" s="583">
        <f>+Estimates!F84</f>
        <v>0</v>
      </c>
      <c r="L85" s="330">
        <f t="shared" ca="1" si="91"/>
        <v>0</v>
      </c>
      <c r="M85" s="472">
        <f t="shared" ca="1" si="92"/>
        <v>0</v>
      </c>
      <c r="N85" s="472">
        <f t="shared" si="93"/>
        <v>0</v>
      </c>
      <c r="O85" s="472">
        <f t="shared" si="94"/>
        <v>0</v>
      </c>
      <c r="P85" s="331">
        <f>WO!H343</f>
        <v>0</v>
      </c>
      <c r="Q85" s="472">
        <f>WO!I343</f>
        <v>0</v>
      </c>
      <c r="R85" s="472">
        <f>WO!J343</f>
        <v>0</v>
      </c>
      <c r="S85" s="472">
        <f>WO!K343</f>
        <v>0</v>
      </c>
      <c r="T85" s="639">
        <f t="shared" ca="1" si="95"/>
        <v>0</v>
      </c>
      <c r="U85" s="640">
        <f t="shared" ca="1" si="96"/>
        <v>0</v>
      </c>
      <c r="V85" s="640">
        <f t="shared" si="97"/>
        <v>0</v>
      </c>
      <c r="W85" s="640">
        <f t="shared" si="98"/>
        <v>0</v>
      </c>
      <c r="X85" s="636"/>
      <c r="Y85" s="38" t="str">
        <f t="shared" ca="1" si="99"/>
        <v>-</v>
      </c>
      <c r="AA85" s="43"/>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row>
    <row r="86" spans="1:110" ht="15" customHeight="1" outlineLevel="1" x14ac:dyDescent="0.25">
      <c r="A86" s="488"/>
      <c r="B86" s="483">
        <f>+'Initial Estimate'!B88</f>
        <v>604</v>
      </c>
      <c r="C86" s="475" t="str">
        <f>+'Initial Estimate'!C88</f>
        <v>Welding Inspection.</v>
      </c>
      <c r="D86" s="330">
        <f t="shared" si="89"/>
        <v>0</v>
      </c>
      <c r="E86" s="472">
        <f>+Approvals!D84</f>
        <v>0</v>
      </c>
      <c r="F86" s="472">
        <f>+Approvals!E84</f>
        <v>0</v>
      </c>
      <c r="G86" s="472">
        <f>+Approvals!F84</f>
        <v>0</v>
      </c>
      <c r="H86" s="330">
        <f t="shared" ca="1" si="90"/>
        <v>0</v>
      </c>
      <c r="I86" s="583">
        <f ca="1">+Estimates!D85</f>
        <v>0</v>
      </c>
      <c r="J86" s="583">
        <f>+Estimates!E85</f>
        <v>0</v>
      </c>
      <c r="K86" s="583">
        <f>+Estimates!F85</f>
        <v>0</v>
      </c>
      <c r="L86" s="330">
        <f t="shared" ca="1" si="91"/>
        <v>0</v>
      </c>
      <c r="M86" s="472">
        <f t="shared" ca="1" si="92"/>
        <v>0</v>
      </c>
      <c r="N86" s="472">
        <f t="shared" si="93"/>
        <v>0</v>
      </c>
      <c r="O86" s="472">
        <f t="shared" si="94"/>
        <v>0</v>
      </c>
      <c r="P86" s="331">
        <f>WO!H350</f>
        <v>0</v>
      </c>
      <c r="Q86" s="472">
        <f>WO!I350</f>
        <v>0</v>
      </c>
      <c r="R86" s="472">
        <f>WO!J350</f>
        <v>0</v>
      </c>
      <c r="S86" s="472">
        <f>WO!K350</f>
        <v>0</v>
      </c>
      <c r="T86" s="639">
        <f t="shared" ca="1" si="95"/>
        <v>0</v>
      </c>
      <c r="U86" s="640">
        <f t="shared" ca="1" si="96"/>
        <v>0</v>
      </c>
      <c r="V86" s="640">
        <f t="shared" si="97"/>
        <v>0</v>
      </c>
      <c r="W86" s="640">
        <f t="shared" si="98"/>
        <v>0</v>
      </c>
      <c r="X86" s="636"/>
      <c r="Y86" s="38" t="str">
        <f t="shared" ca="1" si="99"/>
        <v>-</v>
      </c>
      <c r="AA86" s="43"/>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row>
    <row r="87" spans="1:110" ht="15" customHeight="1" outlineLevel="1" x14ac:dyDescent="0.25">
      <c r="A87" s="488"/>
      <c r="B87" s="483">
        <f>+'Initial Estimate'!B89</f>
        <v>605</v>
      </c>
      <c r="C87" s="475" t="str">
        <f>+'Initial Estimate'!C89</f>
        <v>Air / Vapour Barrier Inspection</v>
      </c>
      <c r="D87" s="330">
        <f t="shared" si="89"/>
        <v>0</v>
      </c>
      <c r="E87" s="472">
        <f>+Approvals!D85</f>
        <v>0</v>
      </c>
      <c r="F87" s="472">
        <f>+Approvals!E85</f>
        <v>0</v>
      </c>
      <c r="G87" s="472">
        <f>+Approvals!F85</f>
        <v>0</v>
      </c>
      <c r="H87" s="330">
        <f t="shared" ca="1" si="90"/>
        <v>0</v>
      </c>
      <c r="I87" s="583">
        <f ca="1">+Estimates!D86</f>
        <v>0</v>
      </c>
      <c r="J87" s="583">
        <f>+Estimates!E86</f>
        <v>0</v>
      </c>
      <c r="K87" s="583">
        <f>+Estimates!F86</f>
        <v>0</v>
      </c>
      <c r="L87" s="330">
        <f t="shared" ca="1" si="91"/>
        <v>0</v>
      </c>
      <c r="M87" s="472">
        <f t="shared" ca="1" si="92"/>
        <v>0</v>
      </c>
      <c r="N87" s="472">
        <f t="shared" si="93"/>
        <v>0</v>
      </c>
      <c r="O87" s="472">
        <f t="shared" si="94"/>
        <v>0</v>
      </c>
      <c r="P87" s="331">
        <f>WO!H357</f>
        <v>0</v>
      </c>
      <c r="Q87" s="472">
        <f>WO!I357</f>
        <v>0</v>
      </c>
      <c r="R87" s="472">
        <f>WO!J357</f>
        <v>0</v>
      </c>
      <c r="S87" s="472">
        <f>WO!K357</f>
        <v>0</v>
      </c>
      <c r="T87" s="639">
        <f t="shared" ca="1" si="95"/>
        <v>0</v>
      </c>
      <c r="U87" s="640">
        <f t="shared" ca="1" si="96"/>
        <v>0</v>
      </c>
      <c r="V87" s="640">
        <f t="shared" si="97"/>
        <v>0</v>
      </c>
      <c r="W87" s="640">
        <f t="shared" si="98"/>
        <v>0</v>
      </c>
      <c r="X87" s="636"/>
      <c r="Y87" s="38" t="str">
        <f t="shared" ca="1" si="99"/>
        <v>-</v>
      </c>
      <c r="AA87" s="43"/>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row>
    <row r="88" spans="1:110" ht="15" customHeight="1" outlineLevel="1" x14ac:dyDescent="0.25">
      <c r="A88" s="489"/>
      <c r="B88" s="483">
        <f>+'Initial Estimate'!B90</f>
        <v>606</v>
      </c>
      <c r="C88" s="475" t="str">
        <f>+'Initial Estimate'!C90</f>
        <v>Envelope &amp; Roofing Inspection</v>
      </c>
      <c r="D88" s="330">
        <f t="shared" si="89"/>
        <v>0</v>
      </c>
      <c r="E88" s="472">
        <f>+Approvals!D86</f>
        <v>0</v>
      </c>
      <c r="F88" s="472">
        <f>+Approvals!E86</f>
        <v>0</v>
      </c>
      <c r="G88" s="472">
        <f>+Approvals!F86</f>
        <v>0</v>
      </c>
      <c r="H88" s="330">
        <f t="shared" ca="1" si="90"/>
        <v>0</v>
      </c>
      <c r="I88" s="583">
        <f ca="1">+Estimates!D87</f>
        <v>0</v>
      </c>
      <c r="J88" s="583">
        <f>+Estimates!E87</f>
        <v>0</v>
      </c>
      <c r="K88" s="583">
        <f>+Estimates!F87</f>
        <v>0</v>
      </c>
      <c r="L88" s="330">
        <f t="shared" ca="1" si="91"/>
        <v>0</v>
      </c>
      <c r="M88" s="472">
        <f t="shared" ca="1" si="92"/>
        <v>0</v>
      </c>
      <c r="N88" s="472">
        <f t="shared" si="93"/>
        <v>0</v>
      </c>
      <c r="O88" s="472">
        <f t="shared" si="94"/>
        <v>0</v>
      </c>
      <c r="P88" s="331">
        <f>WO!H364</f>
        <v>0</v>
      </c>
      <c r="Q88" s="472">
        <f>WO!I364</f>
        <v>0</v>
      </c>
      <c r="R88" s="472">
        <f>WO!J364</f>
        <v>0</v>
      </c>
      <c r="S88" s="472">
        <f>WO!K364</f>
        <v>0</v>
      </c>
      <c r="T88" s="639">
        <f t="shared" ca="1" si="95"/>
        <v>0</v>
      </c>
      <c r="U88" s="640">
        <f t="shared" ca="1" si="96"/>
        <v>0</v>
      </c>
      <c r="V88" s="640">
        <f t="shared" si="97"/>
        <v>0</v>
      </c>
      <c r="W88" s="640">
        <f t="shared" si="98"/>
        <v>0</v>
      </c>
      <c r="X88" s="636"/>
      <c r="Y88" s="38" t="str">
        <f t="shared" ca="1" si="99"/>
        <v>-</v>
      </c>
      <c r="AA88" s="43"/>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row>
    <row r="89" spans="1:110" ht="15" customHeight="1" outlineLevel="1" x14ac:dyDescent="0.25">
      <c r="A89" s="488"/>
      <c r="B89" s="483">
        <f>+'Initial Estimate'!B91</f>
        <v>607</v>
      </c>
      <c r="C89" s="475" t="str">
        <f>+'Initial Estimate'!C91</f>
        <v>Waterproofing Inspection</v>
      </c>
      <c r="D89" s="330">
        <f t="shared" si="89"/>
        <v>0</v>
      </c>
      <c r="E89" s="472">
        <f>+Approvals!D87</f>
        <v>0</v>
      </c>
      <c r="F89" s="472">
        <f>+Approvals!E87</f>
        <v>0</v>
      </c>
      <c r="G89" s="472">
        <f>+Approvals!F87</f>
        <v>0</v>
      </c>
      <c r="H89" s="330">
        <f t="shared" ca="1" si="90"/>
        <v>0</v>
      </c>
      <c r="I89" s="583">
        <f ca="1">+Estimates!D88</f>
        <v>0</v>
      </c>
      <c r="J89" s="583">
        <f>+Estimates!E88</f>
        <v>0</v>
      </c>
      <c r="K89" s="583">
        <f>+Estimates!F88</f>
        <v>0</v>
      </c>
      <c r="L89" s="330">
        <f t="shared" ca="1" si="91"/>
        <v>0</v>
      </c>
      <c r="M89" s="472">
        <f t="shared" ca="1" si="92"/>
        <v>0</v>
      </c>
      <c r="N89" s="472">
        <f t="shared" si="93"/>
        <v>0</v>
      </c>
      <c r="O89" s="472">
        <f t="shared" si="94"/>
        <v>0</v>
      </c>
      <c r="P89" s="331">
        <f>WO!H371</f>
        <v>0</v>
      </c>
      <c r="Q89" s="472">
        <f>WO!I371</f>
        <v>0</v>
      </c>
      <c r="R89" s="472">
        <f>WO!J371</f>
        <v>0</v>
      </c>
      <c r="S89" s="472">
        <f>WO!K371</f>
        <v>0</v>
      </c>
      <c r="T89" s="639">
        <f t="shared" ca="1" si="95"/>
        <v>0</v>
      </c>
      <c r="U89" s="640">
        <f t="shared" ca="1" si="96"/>
        <v>0</v>
      </c>
      <c r="V89" s="640">
        <f t="shared" si="97"/>
        <v>0</v>
      </c>
      <c r="W89" s="640">
        <f t="shared" si="98"/>
        <v>0</v>
      </c>
      <c r="X89" s="636"/>
      <c r="Y89" s="38" t="str">
        <f t="shared" ca="1" si="99"/>
        <v>-</v>
      </c>
      <c r="AA89" s="43"/>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row>
    <row r="90" spans="1:110" ht="15" customHeight="1" outlineLevel="1" x14ac:dyDescent="0.25">
      <c r="A90" s="488"/>
      <c r="B90" s="483">
        <f>+'Initial Estimate'!B92</f>
        <v>608</v>
      </c>
      <c r="C90" s="475" t="str">
        <f>+'Initial Estimate'!C92</f>
        <v>Asphalt Testing</v>
      </c>
      <c r="D90" s="330">
        <f t="shared" si="89"/>
        <v>0</v>
      </c>
      <c r="E90" s="472">
        <f>+Approvals!D88</f>
        <v>0</v>
      </c>
      <c r="F90" s="472">
        <f>+Approvals!E88</f>
        <v>0</v>
      </c>
      <c r="G90" s="472">
        <f>+Approvals!F88</f>
        <v>0</v>
      </c>
      <c r="H90" s="330">
        <f t="shared" ca="1" si="90"/>
        <v>0</v>
      </c>
      <c r="I90" s="583">
        <f ca="1">+Estimates!D89</f>
        <v>0</v>
      </c>
      <c r="J90" s="583">
        <f>+Estimates!E89</f>
        <v>0</v>
      </c>
      <c r="K90" s="583">
        <f>+Estimates!F89</f>
        <v>0</v>
      </c>
      <c r="L90" s="330">
        <f t="shared" ca="1" si="91"/>
        <v>0</v>
      </c>
      <c r="M90" s="472">
        <f t="shared" ca="1" si="92"/>
        <v>0</v>
      </c>
      <c r="N90" s="472">
        <f t="shared" si="93"/>
        <v>0</v>
      </c>
      <c r="O90" s="472">
        <f t="shared" si="94"/>
        <v>0</v>
      </c>
      <c r="P90" s="331">
        <f>WO!H378</f>
        <v>0</v>
      </c>
      <c r="Q90" s="472">
        <f>WO!I378</f>
        <v>0</v>
      </c>
      <c r="R90" s="472">
        <f>WO!J378</f>
        <v>0</v>
      </c>
      <c r="S90" s="472">
        <f>WO!K378</f>
        <v>0</v>
      </c>
      <c r="T90" s="639">
        <f t="shared" ca="1" si="95"/>
        <v>0</v>
      </c>
      <c r="U90" s="640">
        <f t="shared" ca="1" si="96"/>
        <v>0</v>
      </c>
      <c r="V90" s="640">
        <f t="shared" si="97"/>
        <v>0</v>
      </c>
      <c r="W90" s="640">
        <f t="shared" si="98"/>
        <v>0</v>
      </c>
      <c r="X90" s="636"/>
      <c r="Y90" s="38" t="str">
        <f t="shared" ca="1" si="99"/>
        <v>-</v>
      </c>
      <c r="AA90" s="43"/>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row>
    <row r="91" spans="1:110" ht="15" customHeight="1" outlineLevel="1" x14ac:dyDescent="0.25">
      <c r="A91" s="488"/>
      <c r="B91" s="483">
        <f>+'Initial Estimate'!B93</f>
        <v>609</v>
      </c>
      <c r="C91" s="475" t="str">
        <f>+'Initial Estimate'!C93</f>
        <v>Inspection Reports</v>
      </c>
      <c r="D91" s="330">
        <f t="shared" si="89"/>
        <v>0</v>
      </c>
      <c r="E91" s="472">
        <f>+Approvals!D89</f>
        <v>0</v>
      </c>
      <c r="F91" s="472">
        <f>+Approvals!E89</f>
        <v>0</v>
      </c>
      <c r="G91" s="472">
        <f>+Approvals!F89</f>
        <v>0</v>
      </c>
      <c r="H91" s="330">
        <f t="shared" ca="1" si="90"/>
        <v>0</v>
      </c>
      <c r="I91" s="583">
        <f ca="1">+Estimates!D90</f>
        <v>0</v>
      </c>
      <c r="J91" s="583">
        <f>+Estimates!E90</f>
        <v>0</v>
      </c>
      <c r="K91" s="583">
        <f>+Estimates!F90</f>
        <v>0</v>
      </c>
      <c r="L91" s="330">
        <f t="shared" ca="1" si="91"/>
        <v>0</v>
      </c>
      <c r="M91" s="472">
        <f t="shared" ca="1" si="92"/>
        <v>0</v>
      </c>
      <c r="N91" s="472">
        <f t="shared" si="93"/>
        <v>0</v>
      </c>
      <c r="O91" s="472">
        <f t="shared" si="94"/>
        <v>0</v>
      </c>
      <c r="P91" s="331">
        <f>WO!H385</f>
        <v>0</v>
      </c>
      <c r="Q91" s="472">
        <f>WO!I385</f>
        <v>0</v>
      </c>
      <c r="R91" s="472">
        <f>WO!J385</f>
        <v>0</v>
      </c>
      <c r="S91" s="472">
        <f>WO!K385</f>
        <v>0</v>
      </c>
      <c r="T91" s="639">
        <f t="shared" ca="1" si="95"/>
        <v>0</v>
      </c>
      <c r="U91" s="640">
        <f t="shared" ca="1" si="96"/>
        <v>0</v>
      </c>
      <c r="V91" s="640">
        <f t="shared" si="97"/>
        <v>0</v>
      </c>
      <c r="W91" s="640">
        <f t="shared" si="98"/>
        <v>0</v>
      </c>
      <c r="X91" s="636"/>
      <c r="Y91" s="38" t="str">
        <f t="shared" ca="1" si="99"/>
        <v>-</v>
      </c>
      <c r="AA91" s="43"/>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row>
    <row r="92" spans="1:110" ht="15" customHeight="1" x14ac:dyDescent="0.25">
      <c r="A92" s="488"/>
      <c r="B92" s="205"/>
      <c r="C92" s="205" t="str">
        <f>+'Initial Estimate'!C94</f>
        <v>Total Materials Inspection &amp; Testing</v>
      </c>
      <c r="D92" s="310">
        <f t="shared" ref="D92:W92" si="100">SUM(D83:D91)</f>
        <v>0</v>
      </c>
      <c r="E92" s="449">
        <f t="shared" si="100"/>
        <v>0</v>
      </c>
      <c r="F92" s="449">
        <f t="shared" si="100"/>
        <v>0</v>
      </c>
      <c r="G92" s="449">
        <f t="shared" si="100"/>
        <v>0</v>
      </c>
      <c r="H92" s="310">
        <f t="shared" ca="1" si="100"/>
        <v>0</v>
      </c>
      <c r="I92" s="449">
        <f t="shared" ca="1" si="100"/>
        <v>0</v>
      </c>
      <c r="J92" s="449">
        <f t="shared" si="100"/>
        <v>0</v>
      </c>
      <c r="K92" s="449">
        <f t="shared" si="100"/>
        <v>0</v>
      </c>
      <c r="L92" s="310">
        <f t="shared" ca="1" si="100"/>
        <v>0</v>
      </c>
      <c r="M92" s="449">
        <f t="shared" ca="1" si="100"/>
        <v>0</v>
      </c>
      <c r="N92" s="449">
        <f t="shared" si="100"/>
        <v>0</v>
      </c>
      <c r="O92" s="449">
        <f t="shared" si="100"/>
        <v>0</v>
      </c>
      <c r="P92" s="310">
        <f t="shared" si="100"/>
        <v>0</v>
      </c>
      <c r="Q92" s="449">
        <f t="shared" si="100"/>
        <v>0</v>
      </c>
      <c r="R92" s="449">
        <f t="shared" si="100"/>
        <v>0</v>
      </c>
      <c r="S92" s="449">
        <f t="shared" si="100"/>
        <v>0</v>
      </c>
      <c r="T92" s="644">
        <f t="shared" ca="1" si="100"/>
        <v>0</v>
      </c>
      <c r="U92" s="645">
        <f t="shared" ca="1" si="100"/>
        <v>0</v>
      </c>
      <c r="V92" s="645">
        <f t="shared" si="100"/>
        <v>0</v>
      </c>
      <c r="W92" s="645">
        <f t="shared" si="100"/>
        <v>0</v>
      </c>
      <c r="X92" s="636"/>
      <c r="Y92" s="38" t="s">
        <v>377</v>
      </c>
      <c r="AA92" s="43"/>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row>
    <row r="93" spans="1:110" ht="15" customHeight="1" x14ac:dyDescent="0.25">
      <c r="A93" s="488"/>
      <c r="B93" s="476"/>
      <c r="C93" s="481"/>
      <c r="D93" s="100"/>
      <c r="E93" s="100"/>
      <c r="F93" s="100"/>
      <c r="G93" s="100"/>
      <c r="H93" s="100"/>
      <c r="I93" s="100"/>
      <c r="J93" s="100"/>
      <c r="K93" s="100"/>
      <c r="L93" s="100"/>
      <c r="M93" s="100"/>
      <c r="N93" s="100"/>
      <c r="O93" s="100"/>
      <c r="P93" s="482"/>
      <c r="Q93" s="100"/>
      <c r="R93" s="100"/>
      <c r="S93" s="100"/>
      <c r="T93" s="646"/>
      <c r="U93" s="647"/>
      <c r="V93" s="647"/>
      <c r="W93" s="647"/>
      <c r="X93" s="636"/>
      <c r="Y93" s="38" t="s">
        <v>377</v>
      </c>
      <c r="AA93" s="43"/>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row>
    <row r="94" spans="1:110" ht="15" customHeight="1" x14ac:dyDescent="0.25">
      <c r="A94" s="487">
        <f>+'Initial Estimate'!A96</f>
        <v>700</v>
      </c>
      <c r="B94" s="484" t="str">
        <f>+'Initial Estimate'!B96</f>
        <v>Furnishings and Equipment</v>
      </c>
      <c r="C94" s="480"/>
      <c r="D94" s="100"/>
      <c r="E94" s="100"/>
      <c r="F94" s="100"/>
      <c r="G94" s="100"/>
      <c r="H94" s="100"/>
      <c r="I94" s="100"/>
      <c r="J94" s="100"/>
      <c r="K94" s="100"/>
      <c r="L94" s="100"/>
      <c r="M94" s="100"/>
      <c r="N94" s="100"/>
      <c r="O94" s="100"/>
      <c r="P94" s="482"/>
      <c r="Q94" s="100"/>
      <c r="R94" s="100"/>
      <c r="S94" s="100"/>
      <c r="T94" s="646"/>
      <c r="U94" s="647"/>
      <c r="V94" s="647"/>
      <c r="W94" s="647"/>
      <c r="X94" s="636"/>
      <c r="Y94" s="38" t="s">
        <v>377</v>
      </c>
      <c r="AA94" s="43"/>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row>
    <row r="95" spans="1:110" ht="15" customHeight="1" outlineLevel="1" x14ac:dyDescent="0.25">
      <c r="A95" s="488"/>
      <c r="B95" s="483">
        <f>+'Initial Estimate'!B97</f>
        <v>701</v>
      </c>
      <c r="C95" s="475" t="str">
        <f>+'Initial Estimate'!C97</f>
        <v>Furniture.</v>
      </c>
      <c r="D95" s="330">
        <f>+Approvals!G93</f>
        <v>0</v>
      </c>
      <c r="E95" s="472">
        <f>+Approvals!D93</f>
        <v>0</v>
      </c>
      <c r="F95" s="472">
        <f>+Approvals!E93</f>
        <v>0</v>
      </c>
      <c r="G95" s="472">
        <f>+Approvals!F93</f>
        <v>0</v>
      </c>
      <c r="H95" s="330">
        <f t="shared" ref="H95:H102" ca="1" si="101">SUM(I95:K95)</f>
        <v>0</v>
      </c>
      <c r="I95" s="583">
        <f ca="1">+Estimates!D94</f>
        <v>0</v>
      </c>
      <c r="J95" s="583">
        <f>+Estimates!E94</f>
        <v>0</v>
      </c>
      <c r="K95" s="583">
        <f>+Estimates!F94</f>
        <v>0</v>
      </c>
      <c r="L95" s="330">
        <f t="shared" ref="L95:L102" ca="1" si="102">+D95-H95</f>
        <v>0</v>
      </c>
      <c r="M95" s="472">
        <f t="shared" ref="M95:M102" ca="1" si="103">E95-I95</f>
        <v>0</v>
      </c>
      <c r="N95" s="472">
        <f t="shared" ref="N95:N102" si="104">F95-J95</f>
        <v>0</v>
      </c>
      <c r="O95" s="472">
        <f t="shared" ref="O95:O102" si="105">G95-K95</f>
        <v>0</v>
      </c>
      <c r="P95" s="330">
        <f>+WO!H392</f>
        <v>0</v>
      </c>
      <c r="Q95" s="472">
        <f>+WO!I392</f>
        <v>0</v>
      </c>
      <c r="R95" s="472">
        <f>+WO!J392</f>
        <v>0</v>
      </c>
      <c r="S95" s="472">
        <f>+WO!K392</f>
        <v>0</v>
      </c>
      <c r="T95" s="639">
        <f t="shared" ref="T95:T102" ca="1" si="106">+H95-P95</f>
        <v>0</v>
      </c>
      <c r="U95" s="640">
        <f t="shared" ref="U95:U102" ca="1" si="107">I95-Q95</f>
        <v>0</v>
      </c>
      <c r="V95" s="640">
        <f t="shared" ref="V95:V102" si="108">J95-R95</f>
        <v>0</v>
      </c>
      <c r="W95" s="640">
        <f t="shared" ref="W95:W102" si="109">K95-S95</f>
        <v>0</v>
      </c>
      <c r="X95" s="636"/>
      <c r="Y95" s="38" t="str">
        <f t="shared" ref="Y95:Y102" ca="1" si="110">IF(OR(D95&lt;&gt;0,H95&lt;&gt;0,L95&lt;&gt;0,P95&lt;&gt;0,T95&lt;&gt;0),"Print line","-")</f>
        <v>-</v>
      </c>
      <c r="AA95" s="43"/>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row>
    <row r="96" spans="1:110" ht="15" customHeight="1" outlineLevel="1" x14ac:dyDescent="0.25">
      <c r="A96" s="488"/>
      <c r="B96" s="483">
        <f>+'Initial Estimate'!B98</f>
        <v>702</v>
      </c>
      <c r="C96" s="475" t="str">
        <f>+'Initial Estimate'!C98</f>
        <v>Equipment</v>
      </c>
      <c r="D96" s="330">
        <f>+Approvals!G94</f>
        <v>0</v>
      </c>
      <c r="E96" s="472">
        <f>+Approvals!D94</f>
        <v>0</v>
      </c>
      <c r="F96" s="472">
        <f>+Approvals!E94</f>
        <v>0</v>
      </c>
      <c r="G96" s="472">
        <f>+Approvals!F94</f>
        <v>0</v>
      </c>
      <c r="H96" s="330">
        <f t="shared" ca="1" si="101"/>
        <v>0</v>
      </c>
      <c r="I96" s="583">
        <f ca="1">+Estimates!D95</f>
        <v>0</v>
      </c>
      <c r="J96" s="583">
        <f>+Estimates!E95</f>
        <v>0</v>
      </c>
      <c r="K96" s="583">
        <f>+Estimates!F95</f>
        <v>0</v>
      </c>
      <c r="L96" s="330">
        <f t="shared" ca="1" si="102"/>
        <v>0</v>
      </c>
      <c r="M96" s="472">
        <f t="shared" ca="1" si="103"/>
        <v>0</v>
      </c>
      <c r="N96" s="472">
        <f t="shared" si="104"/>
        <v>0</v>
      </c>
      <c r="O96" s="472">
        <f t="shared" si="105"/>
        <v>0</v>
      </c>
      <c r="P96" s="330">
        <f>+WO!H398</f>
        <v>0</v>
      </c>
      <c r="Q96" s="472">
        <f>+WO!I398</f>
        <v>0</v>
      </c>
      <c r="R96" s="472">
        <f>+WO!J398</f>
        <v>0</v>
      </c>
      <c r="S96" s="472">
        <f>+WO!K398</f>
        <v>0</v>
      </c>
      <c r="T96" s="639">
        <f t="shared" ca="1" si="106"/>
        <v>0</v>
      </c>
      <c r="U96" s="640">
        <f t="shared" ca="1" si="107"/>
        <v>0</v>
      </c>
      <c r="V96" s="640">
        <f t="shared" si="108"/>
        <v>0</v>
      </c>
      <c r="W96" s="640">
        <f t="shared" si="109"/>
        <v>0</v>
      </c>
      <c r="X96" s="636"/>
      <c r="Y96" s="38" t="str">
        <f t="shared" ca="1" si="110"/>
        <v>-</v>
      </c>
      <c r="AA96" s="43"/>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row>
    <row r="97" spans="1:110" ht="15" customHeight="1" outlineLevel="1" x14ac:dyDescent="0.25">
      <c r="A97" s="488"/>
      <c r="B97" s="483">
        <f>+'Initial Estimate'!B99</f>
        <v>703</v>
      </c>
      <c r="C97" s="475" t="str">
        <f>+'Initial Estimate'!C99</f>
        <v>Communication System - CCS (Cable, Telephone)</v>
      </c>
      <c r="D97" s="330">
        <f>+Approvals!G95</f>
        <v>0</v>
      </c>
      <c r="E97" s="472">
        <f>+Approvals!D95</f>
        <v>0</v>
      </c>
      <c r="F97" s="472">
        <f>+Approvals!E95</f>
        <v>0</v>
      </c>
      <c r="G97" s="472">
        <f>+Approvals!F95</f>
        <v>0</v>
      </c>
      <c r="H97" s="330">
        <f t="shared" ca="1" si="101"/>
        <v>0</v>
      </c>
      <c r="I97" s="583">
        <f ca="1">+Estimates!D96</f>
        <v>0</v>
      </c>
      <c r="J97" s="583">
        <f>+Estimates!E96</f>
        <v>0</v>
      </c>
      <c r="K97" s="583">
        <f>+Estimates!F96</f>
        <v>0</v>
      </c>
      <c r="L97" s="330">
        <f t="shared" ca="1" si="102"/>
        <v>0</v>
      </c>
      <c r="M97" s="472">
        <f t="shared" ca="1" si="103"/>
        <v>0</v>
      </c>
      <c r="N97" s="472">
        <f t="shared" si="104"/>
        <v>0</v>
      </c>
      <c r="O97" s="472">
        <f t="shared" si="105"/>
        <v>0</v>
      </c>
      <c r="P97" s="330">
        <f>+WO!H405</f>
        <v>0</v>
      </c>
      <c r="Q97" s="472">
        <f>+WO!I405</f>
        <v>0</v>
      </c>
      <c r="R97" s="472">
        <f>+WO!J405</f>
        <v>0</v>
      </c>
      <c r="S97" s="472">
        <f>+WO!K405</f>
        <v>0</v>
      </c>
      <c r="T97" s="639">
        <f t="shared" ca="1" si="106"/>
        <v>0</v>
      </c>
      <c r="U97" s="640">
        <f t="shared" ca="1" si="107"/>
        <v>0</v>
      </c>
      <c r="V97" s="640">
        <f t="shared" si="108"/>
        <v>0</v>
      </c>
      <c r="W97" s="640">
        <f t="shared" si="109"/>
        <v>0</v>
      </c>
      <c r="X97" s="636"/>
      <c r="Y97" s="38" t="str">
        <f t="shared" ca="1" si="110"/>
        <v>-</v>
      </c>
      <c r="AA97" s="43"/>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row>
    <row r="98" spans="1:110" ht="15" customHeight="1" outlineLevel="1" x14ac:dyDescent="0.25">
      <c r="A98" s="488"/>
      <c r="B98" s="483">
        <f>+'Initial Estimate'!B100</f>
        <v>704</v>
      </c>
      <c r="C98" s="475" t="str">
        <f>+'Initial Estimate'!C100</f>
        <v>Security System - Protection (Alarms, Cameras, etc.)</v>
      </c>
      <c r="D98" s="330">
        <f>+Approvals!G96</f>
        <v>0</v>
      </c>
      <c r="E98" s="472">
        <f>+Approvals!D96</f>
        <v>0</v>
      </c>
      <c r="F98" s="472">
        <f>+Approvals!E96</f>
        <v>0</v>
      </c>
      <c r="G98" s="472">
        <f>+Approvals!F96</f>
        <v>0</v>
      </c>
      <c r="H98" s="330">
        <f t="shared" ca="1" si="101"/>
        <v>0</v>
      </c>
      <c r="I98" s="583">
        <f ca="1">+Estimates!D97</f>
        <v>0</v>
      </c>
      <c r="J98" s="583">
        <f>+Estimates!E97</f>
        <v>0</v>
      </c>
      <c r="K98" s="583">
        <f>+Estimates!F97</f>
        <v>0</v>
      </c>
      <c r="L98" s="330">
        <f t="shared" ca="1" si="102"/>
        <v>0</v>
      </c>
      <c r="M98" s="472">
        <f t="shared" ca="1" si="103"/>
        <v>0</v>
      </c>
      <c r="N98" s="472">
        <f t="shared" si="104"/>
        <v>0</v>
      </c>
      <c r="O98" s="472">
        <f t="shared" si="105"/>
        <v>0</v>
      </c>
      <c r="P98" s="330">
        <f>+WO!H412</f>
        <v>0</v>
      </c>
      <c r="Q98" s="472">
        <f>+WO!I412</f>
        <v>0</v>
      </c>
      <c r="R98" s="472">
        <f>+WO!J412</f>
        <v>0</v>
      </c>
      <c r="S98" s="472">
        <f>+WO!K412</f>
        <v>0</v>
      </c>
      <c r="T98" s="639">
        <f t="shared" ca="1" si="106"/>
        <v>0</v>
      </c>
      <c r="U98" s="640">
        <f t="shared" ca="1" si="107"/>
        <v>0</v>
      </c>
      <c r="V98" s="640">
        <f t="shared" si="108"/>
        <v>0</v>
      </c>
      <c r="W98" s="640">
        <f t="shared" si="109"/>
        <v>0</v>
      </c>
      <c r="X98" s="636"/>
      <c r="Y98" s="38" t="str">
        <f t="shared" ca="1" si="110"/>
        <v>-</v>
      </c>
      <c r="AA98" s="43"/>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row>
    <row r="99" spans="1:110" ht="15" customHeight="1" outlineLevel="1" x14ac:dyDescent="0.25">
      <c r="A99" s="488"/>
      <c r="B99" s="483">
        <f>+'Initial Estimate'!B101</f>
        <v>705</v>
      </c>
      <c r="C99" s="475" t="str">
        <f>+'Initial Estimate'!C101</f>
        <v xml:space="preserve">Audio-Visual Equipment - Multimedia Distribution </v>
      </c>
      <c r="D99" s="330">
        <f>+Approvals!G97</f>
        <v>0</v>
      </c>
      <c r="E99" s="472">
        <f>+Approvals!D97</f>
        <v>0</v>
      </c>
      <c r="F99" s="472">
        <f>+Approvals!E97</f>
        <v>0</v>
      </c>
      <c r="G99" s="472">
        <f>+Approvals!F97</f>
        <v>0</v>
      </c>
      <c r="H99" s="330">
        <f t="shared" ca="1" si="101"/>
        <v>0</v>
      </c>
      <c r="I99" s="583">
        <f ca="1">+Estimates!D98</f>
        <v>0</v>
      </c>
      <c r="J99" s="583">
        <f>+Estimates!E98</f>
        <v>0</v>
      </c>
      <c r="K99" s="583">
        <f>+Estimates!F98</f>
        <v>0</v>
      </c>
      <c r="L99" s="330">
        <f t="shared" ca="1" si="102"/>
        <v>0</v>
      </c>
      <c r="M99" s="472">
        <f t="shared" ca="1" si="103"/>
        <v>0</v>
      </c>
      <c r="N99" s="472">
        <f t="shared" si="104"/>
        <v>0</v>
      </c>
      <c r="O99" s="472">
        <f t="shared" si="105"/>
        <v>0</v>
      </c>
      <c r="P99" s="330">
        <f>+WO!H419</f>
        <v>0</v>
      </c>
      <c r="Q99" s="472">
        <f>+WO!I419</f>
        <v>0</v>
      </c>
      <c r="R99" s="472">
        <f>+WO!J419</f>
        <v>0</v>
      </c>
      <c r="S99" s="472">
        <f>+WO!K419</f>
        <v>0</v>
      </c>
      <c r="T99" s="639">
        <f t="shared" ca="1" si="106"/>
        <v>0</v>
      </c>
      <c r="U99" s="640">
        <f t="shared" ca="1" si="107"/>
        <v>0</v>
      </c>
      <c r="V99" s="640">
        <f t="shared" si="108"/>
        <v>0</v>
      </c>
      <c r="W99" s="640">
        <f t="shared" si="109"/>
        <v>0</v>
      </c>
      <c r="X99" s="636"/>
      <c r="Y99" s="38" t="str">
        <f t="shared" ca="1" si="110"/>
        <v>-</v>
      </c>
      <c r="AA99" s="43"/>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row>
    <row r="100" spans="1:110" ht="15" customHeight="1" outlineLevel="1" x14ac:dyDescent="0.25">
      <c r="A100" s="489"/>
      <c r="B100" s="483">
        <f>+'Initial Estimate'!B102</f>
        <v>706</v>
      </c>
      <c r="C100" s="475" t="str">
        <f>+'Initial Estimate'!C102</f>
        <v>Door Hardware (New Cylinders and Keys)</v>
      </c>
      <c r="D100" s="330">
        <f>+Approvals!G98</f>
        <v>0</v>
      </c>
      <c r="E100" s="472">
        <f>+Approvals!D98</f>
        <v>0</v>
      </c>
      <c r="F100" s="472">
        <f>+Approvals!E98</f>
        <v>0</v>
      </c>
      <c r="G100" s="472">
        <f>+Approvals!F98</f>
        <v>0</v>
      </c>
      <c r="H100" s="330">
        <f t="shared" ca="1" si="101"/>
        <v>0</v>
      </c>
      <c r="I100" s="583">
        <f ca="1">+Estimates!D99</f>
        <v>0</v>
      </c>
      <c r="J100" s="583">
        <f>+Estimates!E99</f>
        <v>0</v>
      </c>
      <c r="K100" s="583">
        <f>+Estimates!F99</f>
        <v>0</v>
      </c>
      <c r="L100" s="330">
        <f t="shared" ca="1" si="102"/>
        <v>0</v>
      </c>
      <c r="M100" s="472">
        <f t="shared" ca="1" si="103"/>
        <v>0</v>
      </c>
      <c r="N100" s="472">
        <f t="shared" si="104"/>
        <v>0</v>
      </c>
      <c r="O100" s="472">
        <f t="shared" si="105"/>
        <v>0</v>
      </c>
      <c r="P100" s="330">
        <f>+WO!H426</f>
        <v>0</v>
      </c>
      <c r="Q100" s="472">
        <f>+WO!I426</f>
        <v>0</v>
      </c>
      <c r="R100" s="472">
        <f>+WO!J426</f>
        <v>0</v>
      </c>
      <c r="S100" s="472">
        <f>+WO!K426</f>
        <v>0</v>
      </c>
      <c r="T100" s="639">
        <f t="shared" ca="1" si="106"/>
        <v>0</v>
      </c>
      <c r="U100" s="640">
        <f t="shared" ca="1" si="107"/>
        <v>0</v>
      </c>
      <c r="V100" s="640">
        <f t="shared" si="108"/>
        <v>0</v>
      </c>
      <c r="W100" s="640">
        <f t="shared" si="109"/>
        <v>0</v>
      </c>
      <c r="X100" s="636"/>
      <c r="Y100" s="38" t="str">
        <f t="shared" ca="1" si="110"/>
        <v>-</v>
      </c>
      <c r="AA100" s="43"/>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row>
    <row r="101" spans="1:110" ht="15" customHeight="1" outlineLevel="1" x14ac:dyDescent="0.25">
      <c r="A101" s="489"/>
      <c r="B101" s="483">
        <f>+'Initial Estimate'!B103</f>
        <v>707</v>
      </c>
      <c r="C101" s="475" t="str">
        <f>+'Initial Estimate'!C103</f>
        <v>Graphics and Signage</v>
      </c>
      <c r="D101" s="330">
        <f>+Approvals!G99</f>
        <v>0</v>
      </c>
      <c r="E101" s="472">
        <f>+Approvals!D99</f>
        <v>0</v>
      </c>
      <c r="F101" s="472">
        <f>+Approvals!E99</f>
        <v>0</v>
      </c>
      <c r="G101" s="472">
        <f>+Approvals!F99</f>
        <v>0</v>
      </c>
      <c r="H101" s="330">
        <f t="shared" ca="1" si="101"/>
        <v>0</v>
      </c>
      <c r="I101" s="583">
        <f ca="1">+Estimates!D100</f>
        <v>0</v>
      </c>
      <c r="J101" s="583">
        <f>+Estimates!E100</f>
        <v>0</v>
      </c>
      <c r="K101" s="583">
        <f>+Estimates!F100</f>
        <v>0</v>
      </c>
      <c r="L101" s="330">
        <f t="shared" ca="1" si="102"/>
        <v>0</v>
      </c>
      <c r="M101" s="472">
        <f t="shared" ca="1" si="103"/>
        <v>0</v>
      </c>
      <c r="N101" s="472">
        <f t="shared" si="104"/>
        <v>0</v>
      </c>
      <c r="O101" s="472">
        <f t="shared" si="105"/>
        <v>0</v>
      </c>
      <c r="P101" s="330">
        <f>+WO!H433</f>
        <v>0</v>
      </c>
      <c r="Q101" s="472">
        <f>+WO!I433</f>
        <v>0</v>
      </c>
      <c r="R101" s="472">
        <f>+WO!J433</f>
        <v>0</v>
      </c>
      <c r="S101" s="472">
        <f>+WO!K433</f>
        <v>0</v>
      </c>
      <c r="T101" s="639">
        <f t="shared" ca="1" si="106"/>
        <v>0</v>
      </c>
      <c r="U101" s="640">
        <f t="shared" ca="1" si="107"/>
        <v>0</v>
      </c>
      <c r="V101" s="640">
        <f t="shared" si="108"/>
        <v>0</v>
      </c>
      <c r="W101" s="640">
        <f t="shared" si="109"/>
        <v>0</v>
      </c>
      <c r="X101" s="636"/>
      <c r="Y101" s="38" t="str">
        <f t="shared" ca="1" si="110"/>
        <v>-</v>
      </c>
      <c r="AA101" s="43"/>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row>
    <row r="102" spans="1:110" ht="15" customHeight="1" outlineLevel="1" x14ac:dyDescent="0.25">
      <c r="A102" s="488"/>
      <c r="B102" s="483">
        <f>+'Initial Estimate'!B104</f>
        <v>708</v>
      </c>
      <c r="C102" s="475" t="str">
        <f>+'Initial Estimate'!C104</f>
        <v>Window Treatments</v>
      </c>
      <c r="D102" s="330">
        <f>+Approvals!G100</f>
        <v>0</v>
      </c>
      <c r="E102" s="472">
        <f>+Approvals!D100</f>
        <v>0</v>
      </c>
      <c r="F102" s="472">
        <f>+Approvals!E100</f>
        <v>0</v>
      </c>
      <c r="G102" s="472">
        <f>+Approvals!F100</f>
        <v>0</v>
      </c>
      <c r="H102" s="330">
        <f t="shared" ca="1" si="101"/>
        <v>0</v>
      </c>
      <c r="I102" s="583">
        <f ca="1">+Estimates!D101</f>
        <v>0</v>
      </c>
      <c r="J102" s="583">
        <f>+Estimates!E101</f>
        <v>0</v>
      </c>
      <c r="K102" s="583">
        <f>+Estimates!F101</f>
        <v>0</v>
      </c>
      <c r="L102" s="330">
        <f t="shared" ca="1" si="102"/>
        <v>0</v>
      </c>
      <c r="M102" s="472">
        <f t="shared" ca="1" si="103"/>
        <v>0</v>
      </c>
      <c r="N102" s="472">
        <f t="shared" si="104"/>
        <v>0</v>
      </c>
      <c r="O102" s="472">
        <f t="shared" si="105"/>
        <v>0</v>
      </c>
      <c r="P102" s="330">
        <f>+WO!H440</f>
        <v>0</v>
      </c>
      <c r="Q102" s="472">
        <f>+WO!I440</f>
        <v>0</v>
      </c>
      <c r="R102" s="472">
        <f>+WO!J440</f>
        <v>0</v>
      </c>
      <c r="S102" s="472">
        <f>+WO!K440</f>
        <v>0</v>
      </c>
      <c r="T102" s="639">
        <f t="shared" ca="1" si="106"/>
        <v>0</v>
      </c>
      <c r="U102" s="640">
        <f t="shared" ca="1" si="107"/>
        <v>0</v>
      </c>
      <c r="V102" s="640">
        <f t="shared" si="108"/>
        <v>0</v>
      </c>
      <c r="W102" s="640">
        <f t="shared" si="109"/>
        <v>0</v>
      </c>
      <c r="X102" s="636"/>
      <c r="Y102" s="38" t="str">
        <f t="shared" ca="1" si="110"/>
        <v>-</v>
      </c>
      <c r="AA102" s="43"/>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row>
    <row r="103" spans="1:110" ht="15" customHeight="1" x14ac:dyDescent="0.25">
      <c r="A103" s="488"/>
      <c r="B103" s="205"/>
      <c r="C103" s="205" t="str">
        <f>+'Initial Estimate'!C105</f>
        <v>Total Furnishings and Equipment Costs</v>
      </c>
      <c r="D103" s="310">
        <f t="shared" ref="D103:W103" si="111">SUM(D95:D102)</f>
        <v>0</v>
      </c>
      <c r="E103" s="449">
        <f t="shared" si="111"/>
        <v>0</v>
      </c>
      <c r="F103" s="449">
        <f t="shared" si="111"/>
        <v>0</v>
      </c>
      <c r="G103" s="449">
        <f t="shared" si="111"/>
        <v>0</v>
      </c>
      <c r="H103" s="310">
        <f t="shared" ca="1" si="111"/>
        <v>0</v>
      </c>
      <c r="I103" s="449">
        <f t="shared" ca="1" si="111"/>
        <v>0</v>
      </c>
      <c r="J103" s="449">
        <f t="shared" si="111"/>
        <v>0</v>
      </c>
      <c r="K103" s="449">
        <f t="shared" si="111"/>
        <v>0</v>
      </c>
      <c r="L103" s="310">
        <f t="shared" ca="1" si="111"/>
        <v>0</v>
      </c>
      <c r="M103" s="449">
        <f t="shared" ca="1" si="111"/>
        <v>0</v>
      </c>
      <c r="N103" s="449">
        <f t="shared" si="111"/>
        <v>0</v>
      </c>
      <c r="O103" s="449">
        <f t="shared" si="111"/>
        <v>0</v>
      </c>
      <c r="P103" s="310">
        <f t="shared" si="111"/>
        <v>0</v>
      </c>
      <c r="Q103" s="449">
        <f t="shared" si="111"/>
        <v>0</v>
      </c>
      <c r="R103" s="449">
        <f t="shared" si="111"/>
        <v>0</v>
      </c>
      <c r="S103" s="449">
        <f t="shared" si="111"/>
        <v>0</v>
      </c>
      <c r="T103" s="644">
        <f t="shared" ca="1" si="111"/>
        <v>0</v>
      </c>
      <c r="U103" s="645">
        <f t="shared" ca="1" si="111"/>
        <v>0</v>
      </c>
      <c r="V103" s="645">
        <f t="shared" si="111"/>
        <v>0</v>
      </c>
      <c r="W103" s="645">
        <f t="shared" si="111"/>
        <v>0</v>
      </c>
      <c r="X103" s="636"/>
      <c r="Y103" s="38" t="s">
        <v>377</v>
      </c>
      <c r="AA103" s="43"/>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row>
    <row r="104" spans="1:110" ht="15" customHeight="1" x14ac:dyDescent="0.25">
      <c r="A104" s="491"/>
      <c r="B104" s="305"/>
      <c r="C104" s="305" t="str">
        <f>+'Initial Estimate'!C106</f>
        <v>Total C - Hard Costs</v>
      </c>
      <c r="D104" s="471">
        <f t="shared" ref="D104:W104" si="112">+D103+D92+D80</f>
        <v>0</v>
      </c>
      <c r="E104" s="470">
        <f t="shared" si="112"/>
        <v>0</v>
      </c>
      <c r="F104" s="470">
        <f t="shared" si="112"/>
        <v>0</v>
      </c>
      <c r="G104" s="470">
        <f t="shared" si="112"/>
        <v>0</v>
      </c>
      <c r="H104" s="471">
        <f t="shared" ca="1" si="112"/>
        <v>0</v>
      </c>
      <c r="I104" s="470">
        <f t="shared" ca="1" si="112"/>
        <v>0</v>
      </c>
      <c r="J104" s="470">
        <f t="shared" si="112"/>
        <v>0</v>
      </c>
      <c r="K104" s="470">
        <f t="shared" si="112"/>
        <v>0</v>
      </c>
      <c r="L104" s="471">
        <f t="shared" ca="1" si="112"/>
        <v>0</v>
      </c>
      <c r="M104" s="470">
        <f t="shared" ca="1" si="112"/>
        <v>0</v>
      </c>
      <c r="N104" s="470">
        <f t="shared" si="112"/>
        <v>0</v>
      </c>
      <c r="O104" s="470">
        <f t="shared" si="112"/>
        <v>0</v>
      </c>
      <c r="P104" s="471">
        <f t="shared" si="112"/>
        <v>0</v>
      </c>
      <c r="Q104" s="470">
        <f t="shared" si="112"/>
        <v>0</v>
      </c>
      <c r="R104" s="470">
        <f t="shared" si="112"/>
        <v>0</v>
      </c>
      <c r="S104" s="470">
        <f t="shared" si="112"/>
        <v>0</v>
      </c>
      <c r="T104" s="649">
        <f t="shared" ca="1" si="112"/>
        <v>0</v>
      </c>
      <c r="U104" s="650">
        <f t="shared" ca="1" si="112"/>
        <v>0</v>
      </c>
      <c r="V104" s="650">
        <f t="shared" si="112"/>
        <v>0</v>
      </c>
      <c r="W104" s="650">
        <f t="shared" si="112"/>
        <v>0</v>
      </c>
      <c r="X104" s="636"/>
      <c r="Y104" s="38" t="s">
        <v>377</v>
      </c>
      <c r="AA104" s="43"/>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row>
    <row r="105" spans="1:110" ht="15" customHeight="1" x14ac:dyDescent="0.25">
      <c r="A105" s="491"/>
      <c r="B105" s="479"/>
      <c r="C105" s="479"/>
      <c r="D105" s="102"/>
      <c r="E105" s="102"/>
      <c r="F105" s="102"/>
      <c r="G105" s="102"/>
      <c r="H105" s="102"/>
      <c r="I105" s="102"/>
      <c r="J105" s="102"/>
      <c r="K105" s="102"/>
      <c r="L105" s="102"/>
      <c r="M105" s="102"/>
      <c r="N105" s="102"/>
      <c r="O105" s="102"/>
      <c r="P105" s="102"/>
      <c r="Q105" s="102"/>
      <c r="R105" s="102"/>
      <c r="S105" s="102"/>
      <c r="T105" s="655"/>
      <c r="U105" s="655"/>
      <c r="V105" s="655"/>
      <c r="W105" s="655"/>
      <c r="X105" s="636"/>
      <c r="Y105" s="38" t="s">
        <v>377</v>
      </c>
      <c r="AA105" s="43"/>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row>
    <row r="106" spans="1:110" ht="15" customHeight="1" x14ac:dyDescent="0.25">
      <c r="A106" s="492" t="str">
        <f>+'Initial Estimate'!A108</f>
        <v>D</v>
      </c>
      <c r="B106" s="485" t="str">
        <f>+'Initial Estimate'!B108</f>
        <v>Contingencies</v>
      </c>
      <c r="C106" s="483"/>
      <c r="D106" s="102"/>
      <c r="E106" s="102"/>
      <c r="F106" s="102"/>
      <c r="G106" s="102"/>
      <c r="H106" s="102"/>
      <c r="I106" s="102"/>
      <c r="J106" s="102"/>
      <c r="K106" s="102"/>
      <c r="L106" s="102"/>
      <c r="M106" s="102"/>
      <c r="N106" s="102"/>
      <c r="O106" s="102"/>
      <c r="P106" s="102"/>
      <c r="Q106" s="102"/>
      <c r="R106" s="102"/>
      <c r="S106" s="102"/>
      <c r="T106" s="655"/>
      <c r="U106" s="655"/>
      <c r="V106" s="655"/>
      <c r="W106" s="655"/>
      <c r="X106" s="636"/>
      <c r="Y106" s="38" t="s">
        <v>377</v>
      </c>
      <c r="AA106" s="43"/>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row>
    <row r="107" spans="1:110" ht="15" customHeight="1" x14ac:dyDescent="0.25">
      <c r="A107" s="487">
        <f>+'Initial Estimate'!A109</f>
        <v>800</v>
      </c>
      <c r="B107" s="484" t="str">
        <f>+'Initial Estimate'!B109</f>
        <v>Contingencies</v>
      </c>
      <c r="C107" s="480"/>
      <c r="D107" s="108"/>
      <c r="E107" s="108"/>
      <c r="F107" s="108"/>
      <c r="G107" s="108"/>
      <c r="H107" s="108"/>
      <c r="I107" s="108"/>
      <c r="J107" s="108"/>
      <c r="K107" s="108"/>
      <c r="L107" s="108"/>
      <c r="M107" s="108"/>
      <c r="N107" s="108"/>
      <c r="O107" s="108"/>
      <c r="P107" s="108"/>
      <c r="Q107" s="108"/>
      <c r="R107" s="108"/>
      <c r="S107" s="108"/>
      <c r="T107" s="654"/>
      <c r="U107" s="654"/>
      <c r="V107" s="654"/>
      <c r="W107" s="654"/>
      <c r="X107" s="636"/>
      <c r="Y107" s="38" t="s">
        <v>377</v>
      </c>
      <c r="AA107" s="43"/>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row>
    <row r="108" spans="1:110" ht="15" customHeight="1" outlineLevel="1" x14ac:dyDescent="0.25">
      <c r="A108" s="488"/>
      <c r="B108" s="483">
        <f>+'Initial Estimate'!B110</f>
        <v>801</v>
      </c>
      <c r="C108" s="475" t="str">
        <f>+'Initial Estimate'!C110</f>
        <v>Project Contingency  (excl. Construction  / Renovation Cost Component)</v>
      </c>
      <c r="D108" s="330">
        <f>+Approvals!G106</f>
        <v>0</v>
      </c>
      <c r="E108" s="472">
        <f>+Approvals!D106</f>
        <v>0</v>
      </c>
      <c r="F108" s="472">
        <f>+Approvals!E106</f>
        <v>0</v>
      </c>
      <c r="G108" s="472">
        <f>+Approvals!F106</f>
        <v>0</v>
      </c>
      <c r="H108" s="330">
        <f t="shared" ref="H108:H110" ca="1" si="113">SUM(I108:K108)</f>
        <v>0</v>
      </c>
      <c r="I108" s="583">
        <f ca="1">+Estimates!D107</f>
        <v>0</v>
      </c>
      <c r="J108" s="583">
        <f>+Estimates!E107</f>
        <v>0</v>
      </c>
      <c r="K108" s="583">
        <f>+Estimates!F107</f>
        <v>0</v>
      </c>
      <c r="L108" s="330">
        <f ca="1">+D108-H108</f>
        <v>0</v>
      </c>
      <c r="M108" s="472">
        <f t="shared" ref="M108:M110" ca="1" si="114">E108-I108</f>
        <v>0</v>
      </c>
      <c r="N108" s="472">
        <f t="shared" ref="N108:N110" si="115">F108-J108</f>
        <v>0</v>
      </c>
      <c r="O108" s="472">
        <f t="shared" ref="O108:O110" si="116">G108-K108</f>
        <v>0</v>
      </c>
      <c r="P108" s="330">
        <f>+WO!H447</f>
        <v>0</v>
      </c>
      <c r="Q108" s="472">
        <f>WO!I447</f>
        <v>0</v>
      </c>
      <c r="R108" s="472">
        <f>WO!J447</f>
        <v>0</v>
      </c>
      <c r="S108" s="472">
        <f>WO!K447</f>
        <v>0</v>
      </c>
      <c r="T108" s="639">
        <f ca="1">+H108-P108</f>
        <v>0</v>
      </c>
      <c r="U108" s="640">
        <f t="shared" ref="U108:U110" ca="1" si="117">I108-Q108</f>
        <v>0</v>
      </c>
      <c r="V108" s="640">
        <f t="shared" ref="V108:V110" si="118">J108-R108</f>
        <v>0</v>
      </c>
      <c r="W108" s="640">
        <f t="shared" ref="W108:W110" si="119">K108-S108</f>
        <v>0</v>
      </c>
      <c r="X108" s="636"/>
      <c r="Y108" s="38" t="str">
        <f t="shared" ref="Y108:Y110" ca="1" si="120">IF(OR(D108&lt;&gt;0,H108&lt;&gt;0,L108&lt;&gt;0,P108&lt;&gt;0,T108&lt;&gt;0),"Print line","-")</f>
        <v>-</v>
      </c>
      <c r="AA108" s="43"/>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row>
    <row r="109" spans="1:110" ht="15" customHeight="1" outlineLevel="1" x14ac:dyDescent="0.25">
      <c r="A109" s="488"/>
      <c r="B109" s="483">
        <f>+'Initial Estimate'!B111</f>
        <v>802</v>
      </c>
      <c r="C109" s="475" t="str">
        <f>+'Initial Estimate'!C111</f>
        <v>Escalation Provision</v>
      </c>
      <c r="D109" s="330">
        <f>+Approvals!G107</f>
        <v>0</v>
      </c>
      <c r="E109" s="472">
        <f>+Approvals!D107</f>
        <v>0</v>
      </c>
      <c r="F109" s="472">
        <f>+Approvals!E107</f>
        <v>0</v>
      </c>
      <c r="G109" s="472">
        <f>+Approvals!F107</f>
        <v>0</v>
      </c>
      <c r="H109" s="330">
        <f t="shared" ca="1" si="113"/>
        <v>0</v>
      </c>
      <c r="I109" s="583">
        <f ca="1">+Estimates!D108</f>
        <v>0</v>
      </c>
      <c r="J109" s="583">
        <f>+Estimates!E108</f>
        <v>0</v>
      </c>
      <c r="K109" s="583">
        <f>+Estimates!F108</f>
        <v>0</v>
      </c>
      <c r="L109" s="330">
        <f ca="1">+D109-H109</f>
        <v>0</v>
      </c>
      <c r="M109" s="472">
        <f t="shared" ca="1" si="114"/>
        <v>0</v>
      </c>
      <c r="N109" s="472">
        <f t="shared" si="115"/>
        <v>0</v>
      </c>
      <c r="O109" s="472">
        <f t="shared" si="116"/>
        <v>0</v>
      </c>
      <c r="P109" s="330">
        <f>+WO!H454</f>
        <v>0</v>
      </c>
      <c r="Q109" s="472">
        <f>WO!I454</f>
        <v>0</v>
      </c>
      <c r="R109" s="472">
        <f>WO!J454</f>
        <v>0</v>
      </c>
      <c r="S109" s="472">
        <f>WO!K454</f>
        <v>0</v>
      </c>
      <c r="T109" s="639">
        <f ca="1">+H109-P109</f>
        <v>0</v>
      </c>
      <c r="U109" s="640">
        <f t="shared" ca="1" si="117"/>
        <v>0</v>
      </c>
      <c r="V109" s="640">
        <f t="shared" si="118"/>
        <v>0</v>
      </c>
      <c r="W109" s="640">
        <f t="shared" si="119"/>
        <v>0</v>
      </c>
      <c r="X109" s="636"/>
      <c r="Y109" s="38" t="str">
        <f t="shared" ca="1" si="120"/>
        <v>-</v>
      </c>
      <c r="AA109" s="43"/>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row>
    <row r="110" spans="1:110" ht="15" customHeight="1" outlineLevel="1" x14ac:dyDescent="0.25">
      <c r="A110" s="488"/>
      <c r="B110" s="483">
        <f>+'Initial Estimate'!B112</f>
        <v>803</v>
      </c>
      <c r="C110" s="475" t="str">
        <f>+'Initial Estimate'!C112</f>
        <v>Other Contingencies / Allowances</v>
      </c>
      <c r="D110" s="330">
        <f>+Approvals!G108</f>
        <v>0</v>
      </c>
      <c r="E110" s="472">
        <f>+Approvals!D108</f>
        <v>0</v>
      </c>
      <c r="F110" s="472">
        <f>+Approvals!E108</f>
        <v>0</v>
      </c>
      <c r="G110" s="472">
        <f>+Approvals!F108</f>
        <v>0</v>
      </c>
      <c r="H110" s="330">
        <f t="shared" ca="1" si="113"/>
        <v>0</v>
      </c>
      <c r="I110" s="583">
        <f ca="1">+Estimates!D109</f>
        <v>0</v>
      </c>
      <c r="J110" s="583">
        <f>+Estimates!E109</f>
        <v>0</v>
      </c>
      <c r="K110" s="583">
        <f>+Estimates!F109</f>
        <v>0</v>
      </c>
      <c r="L110" s="330">
        <f ca="1">+D110-H110</f>
        <v>0</v>
      </c>
      <c r="M110" s="472">
        <f t="shared" ca="1" si="114"/>
        <v>0</v>
      </c>
      <c r="N110" s="472">
        <f t="shared" si="115"/>
        <v>0</v>
      </c>
      <c r="O110" s="472">
        <f t="shared" si="116"/>
        <v>0</v>
      </c>
      <c r="P110" s="330">
        <f>+WO!H461</f>
        <v>0</v>
      </c>
      <c r="Q110" s="472">
        <f>WO!I461</f>
        <v>0</v>
      </c>
      <c r="R110" s="472">
        <f>WO!J461</f>
        <v>0</v>
      </c>
      <c r="S110" s="472">
        <f>WO!K461</f>
        <v>0</v>
      </c>
      <c r="T110" s="639">
        <f ca="1">+H110-P110</f>
        <v>0</v>
      </c>
      <c r="U110" s="640">
        <f t="shared" ca="1" si="117"/>
        <v>0</v>
      </c>
      <c r="V110" s="640">
        <f t="shared" si="118"/>
        <v>0</v>
      </c>
      <c r="W110" s="640">
        <f t="shared" si="119"/>
        <v>0</v>
      </c>
      <c r="X110" s="636"/>
      <c r="Y110" s="38" t="str">
        <f t="shared" ca="1" si="120"/>
        <v>-</v>
      </c>
      <c r="AA110" s="43"/>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row>
    <row r="111" spans="1:110" ht="15" customHeight="1" x14ac:dyDescent="0.25">
      <c r="A111" s="493"/>
      <c r="B111" s="312"/>
      <c r="C111" s="312" t="str">
        <f>+'Initial Estimate'!C113</f>
        <v>Total D - Contingencies</v>
      </c>
      <c r="D111" s="310">
        <f t="shared" ref="D111:W111" si="121">SUM(D108:D110)</f>
        <v>0</v>
      </c>
      <c r="E111" s="449">
        <f t="shared" si="121"/>
        <v>0</v>
      </c>
      <c r="F111" s="449">
        <f t="shared" si="121"/>
        <v>0</v>
      </c>
      <c r="G111" s="449">
        <f t="shared" si="121"/>
        <v>0</v>
      </c>
      <c r="H111" s="310">
        <f t="shared" ca="1" si="121"/>
        <v>0</v>
      </c>
      <c r="I111" s="449">
        <f t="shared" ca="1" si="121"/>
        <v>0</v>
      </c>
      <c r="J111" s="449">
        <f t="shared" si="121"/>
        <v>0</v>
      </c>
      <c r="K111" s="449">
        <f t="shared" si="121"/>
        <v>0</v>
      </c>
      <c r="L111" s="310">
        <f t="shared" ca="1" si="121"/>
        <v>0</v>
      </c>
      <c r="M111" s="449">
        <f t="shared" ca="1" si="121"/>
        <v>0</v>
      </c>
      <c r="N111" s="449">
        <f t="shared" si="121"/>
        <v>0</v>
      </c>
      <c r="O111" s="449">
        <f t="shared" si="121"/>
        <v>0</v>
      </c>
      <c r="P111" s="310">
        <f t="shared" si="121"/>
        <v>0</v>
      </c>
      <c r="Q111" s="449">
        <f t="shared" si="121"/>
        <v>0</v>
      </c>
      <c r="R111" s="449">
        <f t="shared" si="121"/>
        <v>0</v>
      </c>
      <c r="S111" s="449">
        <f t="shared" si="121"/>
        <v>0</v>
      </c>
      <c r="T111" s="644">
        <f t="shared" ca="1" si="121"/>
        <v>0</v>
      </c>
      <c r="U111" s="645">
        <f t="shared" ca="1" si="121"/>
        <v>0</v>
      </c>
      <c r="V111" s="645">
        <f t="shared" si="121"/>
        <v>0</v>
      </c>
      <c r="W111" s="645">
        <f t="shared" si="121"/>
        <v>0</v>
      </c>
      <c r="X111" s="636"/>
      <c r="Y111" s="38" t="s">
        <v>377</v>
      </c>
      <c r="AA111" s="43"/>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row>
    <row r="112" spans="1:110" ht="21.75" customHeight="1" thickBot="1" x14ac:dyDescent="0.3">
      <c r="A112" s="494"/>
      <c r="B112" s="671"/>
      <c r="C112" s="672" t="str">
        <f>+'Initial Estimate'!C117</f>
        <v xml:space="preserve">Grand Total </v>
      </c>
      <c r="D112" s="637">
        <f t="shared" ref="D112:W112" si="122">+D111+D104+D59+D42</f>
        <v>0</v>
      </c>
      <c r="E112" s="638">
        <f t="shared" si="122"/>
        <v>0</v>
      </c>
      <c r="F112" s="638">
        <f t="shared" si="122"/>
        <v>0</v>
      </c>
      <c r="G112" s="638">
        <f t="shared" si="122"/>
        <v>0</v>
      </c>
      <c r="H112" s="637">
        <f t="shared" ca="1" si="122"/>
        <v>0</v>
      </c>
      <c r="I112" s="638">
        <f t="shared" ca="1" si="122"/>
        <v>0</v>
      </c>
      <c r="J112" s="638">
        <f t="shared" si="122"/>
        <v>0</v>
      </c>
      <c r="K112" s="638">
        <f t="shared" si="122"/>
        <v>0</v>
      </c>
      <c r="L112" s="637">
        <f t="shared" ca="1" si="122"/>
        <v>0</v>
      </c>
      <c r="M112" s="638">
        <f t="shared" ca="1" si="122"/>
        <v>0</v>
      </c>
      <c r="N112" s="638">
        <f t="shared" si="122"/>
        <v>0</v>
      </c>
      <c r="O112" s="638">
        <f t="shared" si="122"/>
        <v>0</v>
      </c>
      <c r="P112" s="637" t="e">
        <f t="shared" ca="1" si="122"/>
        <v>#DIV/0!</v>
      </c>
      <c r="Q112" s="638" t="e">
        <f t="shared" ca="1" si="122"/>
        <v>#DIV/0!</v>
      </c>
      <c r="R112" s="638" t="e">
        <f t="shared" ca="1" si="122"/>
        <v>#DIV/0!</v>
      </c>
      <c r="S112" s="638" t="e">
        <f t="shared" ca="1" si="122"/>
        <v>#DIV/0!</v>
      </c>
      <c r="T112" s="656" t="e">
        <f t="shared" ca="1" si="122"/>
        <v>#DIV/0!</v>
      </c>
      <c r="U112" s="657" t="e">
        <f t="shared" ca="1" si="122"/>
        <v>#DIV/0!</v>
      </c>
      <c r="V112" s="657" t="e">
        <f t="shared" ca="1" si="122"/>
        <v>#DIV/0!</v>
      </c>
      <c r="W112" s="657" t="e">
        <f t="shared" ca="1" si="122"/>
        <v>#DIV/0!</v>
      </c>
      <c r="X112" s="636"/>
      <c r="Y112" s="38" t="s">
        <v>377</v>
      </c>
      <c r="AA112" s="43"/>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row>
    <row r="113" spans="1:110" ht="21.75" customHeight="1" x14ac:dyDescent="0.25">
      <c r="A113" s="663"/>
      <c r="B113" s="484" t="s">
        <v>223</v>
      </c>
      <c r="C113" s="665"/>
      <c r="D113" s="102"/>
      <c r="E113" s="666"/>
      <c r="F113" s="666"/>
      <c r="G113" s="666"/>
      <c r="H113" s="102"/>
      <c r="I113" s="666"/>
      <c r="J113" s="666"/>
      <c r="K113" s="666"/>
      <c r="L113" s="102"/>
      <c r="M113" s="666"/>
      <c r="N113" s="666"/>
      <c r="O113" s="666"/>
      <c r="P113" s="102"/>
      <c r="Q113" s="666"/>
      <c r="R113" s="666"/>
      <c r="S113" s="666"/>
      <c r="T113" s="655"/>
      <c r="U113" s="667"/>
      <c r="V113" s="667"/>
      <c r="W113" s="667"/>
      <c r="X113" s="636"/>
      <c r="Y113" s="38" t="str">
        <f ca="1">IF(OR(D114&lt;&gt;0,H114&lt;&gt;0,L114&lt;&gt;0,P114&lt;&gt;0,T114&lt;&gt;0),"Print line","-")</f>
        <v>-</v>
      </c>
      <c r="AA113" s="43"/>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row>
    <row r="114" spans="1:110" ht="21.75" customHeight="1" x14ac:dyDescent="0.25">
      <c r="A114" s="663"/>
      <c r="B114" s="664"/>
      <c r="C114" s="475" t="s">
        <v>224</v>
      </c>
      <c r="D114" s="330">
        <f>+Approvals!G112</f>
        <v>0</v>
      </c>
      <c r="E114" s="330" t="str">
        <f>+'Initial Estimate'!F120</f>
        <v/>
      </c>
      <c r="F114" s="330">
        <f>+Approvals!E112</f>
        <v>0</v>
      </c>
      <c r="G114" s="330">
        <f>+Approvals!F112</f>
        <v>0</v>
      </c>
      <c r="H114" s="330">
        <f ca="1">+Estimates!G113</f>
        <v>0</v>
      </c>
      <c r="I114" s="583">
        <f ca="1">+Estimates!D113</f>
        <v>0</v>
      </c>
      <c r="J114" s="583">
        <f>+Estimates!E113</f>
        <v>0</v>
      </c>
      <c r="K114" s="583">
        <f>+Estimates!F113</f>
        <v>0</v>
      </c>
      <c r="L114" s="330">
        <f ca="1">+D114-H114</f>
        <v>0</v>
      </c>
      <c r="M114" s="472" t="e">
        <f t="shared" ref="M114" ca="1" si="123">E114-I114</f>
        <v>#VALUE!</v>
      </c>
      <c r="N114" s="472">
        <f t="shared" ref="N114" si="124">F114-J114</f>
        <v>0</v>
      </c>
      <c r="O114" s="472">
        <f t="shared" ref="O114" si="125">G114-K114</f>
        <v>0</v>
      </c>
      <c r="P114" s="330">
        <f>SUM(Q114:S114)</f>
        <v>0</v>
      </c>
      <c r="Q114" s="472">
        <v>0</v>
      </c>
      <c r="R114" s="472">
        <v>0</v>
      </c>
      <c r="S114" s="472">
        <v>0</v>
      </c>
      <c r="T114" s="639">
        <f ca="1">+H114-P114</f>
        <v>0</v>
      </c>
      <c r="U114" s="640">
        <f t="shared" ref="U114" ca="1" si="126">I114-Q114</f>
        <v>0</v>
      </c>
      <c r="V114" s="640">
        <f t="shared" ref="V114" si="127">J114-R114</f>
        <v>0</v>
      </c>
      <c r="W114" s="640">
        <f t="shared" ref="W114" si="128">K114-S114</f>
        <v>0</v>
      </c>
      <c r="X114" s="636"/>
      <c r="Y114" s="38" t="str">
        <f t="shared" ref="Y114" ca="1" si="129">IF(OR(D114&lt;&gt;0,H114&lt;&gt;0,L114&lt;&gt;0,P114&lt;&gt;0,T114&lt;&gt;0),"Print line","-")</f>
        <v>-</v>
      </c>
      <c r="AA114" s="43"/>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row>
    <row r="115" spans="1:110" ht="21.75" customHeight="1" x14ac:dyDescent="0.25">
      <c r="A115" s="663"/>
      <c r="B115" s="670"/>
      <c r="C115" s="312" t="s">
        <v>225</v>
      </c>
      <c r="D115" s="310">
        <f>SUM(D112:D114)</f>
        <v>0</v>
      </c>
      <c r="E115" s="310">
        <f t="shared" ref="E115:G115" si="130">SUM(E112:E114)</f>
        <v>0</v>
      </c>
      <c r="F115" s="310">
        <f t="shared" si="130"/>
        <v>0</v>
      </c>
      <c r="G115" s="310">
        <f t="shared" si="130"/>
        <v>0</v>
      </c>
      <c r="H115" s="310">
        <f t="shared" ref="H115" ca="1" si="131">SUM(H112:H114)</f>
        <v>0</v>
      </c>
      <c r="I115" s="310">
        <f t="shared" ref="I115" ca="1" si="132">SUM(I112:I114)</f>
        <v>0</v>
      </c>
      <c r="J115" s="310">
        <f t="shared" ref="J115" si="133">SUM(J112:J114)</f>
        <v>0</v>
      </c>
      <c r="K115" s="310">
        <f>SUM(K112:K114)</f>
        <v>0</v>
      </c>
      <c r="L115" s="310">
        <f ca="1">SUM(L112:L114)</f>
        <v>0</v>
      </c>
      <c r="M115" s="310" t="e">
        <f t="shared" ref="M115:O115" ca="1" si="134">SUM(M112:M114)</f>
        <v>#VALUE!</v>
      </c>
      <c r="N115" s="310">
        <f t="shared" si="134"/>
        <v>0</v>
      </c>
      <c r="O115" s="310">
        <f t="shared" si="134"/>
        <v>0</v>
      </c>
      <c r="P115" s="310" t="e">
        <f t="shared" ref="P115" ca="1" si="135">SUM(P112:P114)</f>
        <v>#DIV/0!</v>
      </c>
      <c r="Q115" s="310" t="e">
        <f t="shared" ref="Q115" ca="1" si="136">SUM(Q112:Q114)</f>
        <v>#DIV/0!</v>
      </c>
      <c r="R115" s="310" t="e">
        <f t="shared" ref="R115" ca="1" si="137">SUM(R112:R114)</f>
        <v>#DIV/0!</v>
      </c>
      <c r="S115" s="310" t="e">
        <f t="shared" ref="S115" ca="1" si="138">SUM(S112:S114)</f>
        <v>#DIV/0!</v>
      </c>
      <c r="T115" s="310" t="e">
        <f t="shared" ref="T115" ca="1" si="139">SUM(T112:T114)</f>
        <v>#DIV/0!</v>
      </c>
      <c r="U115" s="310" t="e">
        <f t="shared" ref="U115" ca="1" si="140">SUM(U112:U114)</f>
        <v>#DIV/0!</v>
      </c>
      <c r="V115" s="310" t="e">
        <f t="shared" ref="V115" ca="1" si="141">SUM(V112:V114)</f>
        <v>#DIV/0!</v>
      </c>
      <c r="W115" s="310" t="e">
        <f t="shared" ref="W115" ca="1" si="142">SUM(W112:W114)</f>
        <v>#DIV/0!</v>
      </c>
      <c r="X115" s="636"/>
      <c r="Y115" s="38" t="str">
        <f ca="1">IF(OR(D114&lt;&gt;0,H114&lt;&gt;0,L114&lt;&gt;0,P114&lt;&gt;0,T114&lt;&gt;0),"Print line","-")</f>
        <v>-</v>
      </c>
      <c r="AA115" s="43"/>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row>
    <row r="116" spans="1:110" x14ac:dyDescent="0.25">
      <c r="A116" s="44"/>
      <c r="B116" s="45"/>
      <c r="C116" s="18"/>
      <c r="D116" s="18"/>
      <c r="E116" s="18"/>
      <c r="F116" s="18"/>
      <c r="G116" s="18"/>
      <c r="H116" s="18"/>
      <c r="I116" s="18"/>
      <c r="J116" s="18"/>
      <c r="K116" s="18"/>
      <c r="L116" s="18"/>
      <c r="M116" s="18"/>
      <c r="N116" s="18"/>
      <c r="O116" s="18"/>
      <c r="P116" s="46"/>
      <c r="Q116" s="18"/>
      <c r="R116" s="18"/>
      <c r="S116" s="18"/>
      <c r="T116" s="46" t="s">
        <v>1</v>
      </c>
      <c r="U116" s="18"/>
      <c r="V116" s="18"/>
      <c r="W116" s="18"/>
      <c r="X116" s="38"/>
      <c r="Z116" s="3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row>
    <row r="117" spans="1:110" ht="15" hidden="1" x14ac:dyDescent="0.25">
      <c r="A117" s="44"/>
      <c r="B117" s="45"/>
      <c r="C117" s="320" t="s">
        <v>113</v>
      </c>
      <c r="D117" s="324"/>
      <c r="E117" s="324"/>
      <c r="F117" s="324"/>
      <c r="G117" s="324"/>
      <c r="H117" s="316"/>
      <c r="I117" s="584"/>
      <c r="J117" s="584"/>
      <c r="K117" s="584"/>
      <c r="P117" s="46"/>
      <c r="T117" s="46"/>
      <c r="X117" s="38"/>
      <c r="Z117" s="3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row>
    <row r="118" spans="1:110" ht="15" x14ac:dyDescent="0.25">
      <c r="A118" s="44"/>
      <c r="B118" s="45"/>
      <c r="C118" s="321" t="s">
        <v>114</v>
      </c>
      <c r="D118" s="518">
        <f>+ID!F11</f>
        <v>0</v>
      </c>
      <c r="E118" s="325"/>
      <c r="F118" s="325"/>
      <c r="G118" s="325"/>
      <c r="H118" s="317"/>
      <c r="I118" s="584"/>
      <c r="J118" s="584"/>
      <c r="K118" s="584"/>
      <c r="P118" s="47"/>
      <c r="T118" s="47"/>
      <c r="X118" s="38"/>
      <c r="Z118" s="3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row>
    <row r="119" spans="1:110" ht="15" x14ac:dyDescent="0.25">
      <c r="A119" s="44"/>
      <c r="B119" s="45"/>
      <c r="C119" s="321" t="s">
        <v>151</v>
      </c>
      <c r="D119" s="518">
        <f>+ID!F12</f>
        <v>0</v>
      </c>
      <c r="E119" s="325"/>
      <c r="F119" s="325"/>
      <c r="G119" s="325"/>
      <c r="H119" s="317"/>
      <c r="I119" s="584"/>
      <c r="J119" s="584"/>
      <c r="K119" s="584"/>
      <c r="P119" s="47"/>
      <c r="T119" s="47"/>
      <c r="X119" s="38"/>
      <c r="Z119" s="3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row>
    <row r="120" spans="1:110" ht="15" x14ac:dyDescent="0.25">
      <c r="A120" s="44"/>
      <c r="B120" s="45"/>
      <c r="C120" s="321" t="s">
        <v>115</v>
      </c>
      <c r="D120" s="326">
        <f>+ID!G14</f>
        <v>0</v>
      </c>
      <c r="E120" s="326"/>
      <c r="F120" s="326"/>
      <c r="G120" s="326"/>
      <c r="H120" s="317"/>
      <c r="I120" s="584"/>
      <c r="J120" s="584"/>
      <c r="K120" s="584"/>
      <c r="P120" s="48"/>
      <c r="T120" s="48" t="s">
        <v>1</v>
      </c>
      <c r="X120" s="38"/>
      <c r="Z120" s="3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row>
    <row r="121" spans="1:110" ht="15" x14ac:dyDescent="0.25">
      <c r="A121" s="44"/>
      <c r="B121" s="45"/>
      <c r="C121" s="321" t="s">
        <v>116</v>
      </c>
      <c r="D121" s="326">
        <f>+ID!G15</f>
        <v>0</v>
      </c>
      <c r="E121" s="326"/>
      <c r="F121" s="326"/>
      <c r="G121" s="326"/>
      <c r="H121" s="317"/>
      <c r="I121" s="584"/>
      <c r="J121" s="584"/>
      <c r="K121" s="584"/>
      <c r="P121" s="48"/>
      <c r="T121" s="48"/>
      <c r="X121" s="38"/>
      <c r="Z121" s="3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row>
    <row r="122" spans="1:110" ht="15" x14ac:dyDescent="0.25">
      <c r="A122" s="44"/>
      <c r="B122" s="45"/>
      <c r="C122" s="321" t="s">
        <v>117</v>
      </c>
      <c r="D122" s="519"/>
      <c r="E122" s="326"/>
      <c r="F122" s="326"/>
      <c r="G122" s="326"/>
      <c r="H122" s="317"/>
      <c r="I122" s="584"/>
      <c r="J122" s="584"/>
      <c r="K122" s="584"/>
      <c r="P122" s="48"/>
      <c r="T122" s="48"/>
      <c r="X122" s="38"/>
      <c r="Z122" s="3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row>
    <row r="123" spans="1:110" ht="15" x14ac:dyDescent="0.25">
      <c r="A123" s="44"/>
      <c r="B123" s="45"/>
      <c r="C123" s="321" t="s">
        <v>118</v>
      </c>
      <c r="D123" s="519"/>
      <c r="E123" s="326"/>
      <c r="F123" s="326"/>
      <c r="G123" s="326"/>
      <c r="H123" s="317"/>
      <c r="I123" s="584"/>
      <c r="J123" s="584"/>
      <c r="K123" s="584"/>
      <c r="P123" s="48"/>
      <c r="T123" s="48"/>
      <c r="X123" s="38"/>
      <c r="Z123" s="3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row>
    <row r="124" spans="1:110" ht="15" x14ac:dyDescent="0.25">
      <c r="A124" s="44"/>
      <c r="B124" s="45"/>
      <c r="C124" s="321" t="s">
        <v>119</v>
      </c>
      <c r="D124" s="519"/>
      <c r="E124" s="326"/>
      <c r="F124" s="326"/>
      <c r="G124" s="326"/>
      <c r="H124" s="317"/>
      <c r="I124" s="584"/>
      <c r="J124" s="584"/>
      <c r="K124" s="584"/>
      <c r="P124" s="48"/>
      <c r="T124" s="48"/>
      <c r="X124" s="38"/>
      <c r="Z124" s="3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row>
    <row r="125" spans="1:110" ht="15" x14ac:dyDescent="0.25">
      <c r="A125" s="44"/>
      <c r="B125" s="45"/>
      <c r="C125" s="321" t="s">
        <v>120</v>
      </c>
      <c r="D125" s="326" t="s">
        <v>183</v>
      </c>
      <c r="E125" s="326"/>
      <c r="F125" s="326"/>
      <c r="G125" s="326"/>
      <c r="H125" s="632" t="s">
        <v>182</v>
      </c>
      <c r="I125" s="584"/>
      <c r="J125" s="584"/>
      <c r="K125" s="584"/>
      <c r="P125" s="49"/>
      <c r="T125" s="49"/>
      <c r="X125" s="38"/>
      <c r="Z125" s="3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row>
    <row r="126" spans="1:110" ht="15" x14ac:dyDescent="0.25">
      <c r="A126" s="44"/>
      <c r="B126" s="45"/>
      <c r="C126" s="321" t="s">
        <v>245</v>
      </c>
      <c r="D126" s="518" t="e">
        <f>+'Initial Estimate'!I11:J11</f>
        <v>#VALUE!</v>
      </c>
      <c r="E126" s="326"/>
      <c r="F126" s="326"/>
      <c r="G126" s="326"/>
      <c r="H126" s="632"/>
      <c r="I126" s="584"/>
      <c r="J126" s="584"/>
      <c r="K126" s="584"/>
      <c r="P126" s="49"/>
      <c r="T126" s="49"/>
      <c r="X126" s="38"/>
      <c r="Z126" s="3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row>
    <row r="127" spans="1:110" ht="15" x14ac:dyDescent="0.25">
      <c r="A127" s="44"/>
      <c r="B127" s="45"/>
      <c r="C127" s="322" t="s">
        <v>121</v>
      </c>
      <c r="D127" s="327" t="s">
        <v>124</v>
      </c>
      <c r="E127" s="327"/>
      <c r="F127" s="327"/>
      <c r="G127" s="327"/>
      <c r="H127" s="318"/>
      <c r="I127" s="585"/>
      <c r="J127" s="585"/>
      <c r="K127" s="585"/>
      <c r="P127" s="40"/>
      <c r="T127" s="40"/>
      <c r="X127" s="38"/>
      <c r="Z127" s="3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row>
    <row r="128" spans="1:110" ht="15.75" thickBot="1" x14ac:dyDescent="0.3">
      <c r="A128" s="44"/>
      <c r="B128" s="45"/>
      <c r="C128" s="323" t="s">
        <v>122</v>
      </c>
      <c r="D128" s="520"/>
      <c r="E128" s="328"/>
      <c r="F128" s="328"/>
      <c r="G128" s="328"/>
      <c r="H128" s="319"/>
      <c r="I128" s="585"/>
      <c r="J128" s="585"/>
      <c r="K128" s="585"/>
      <c r="P128" s="40"/>
      <c r="T128" s="40"/>
      <c r="X128" s="38"/>
      <c r="Z128" s="3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row>
    <row r="129" spans="1:110" ht="13.5" x14ac:dyDescent="0.25">
      <c r="A129" s="44"/>
      <c r="B129" s="45"/>
      <c r="C129" s="315" t="s">
        <v>123</v>
      </c>
      <c r="D129" s="18"/>
      <c r="E129" s="18"/>
      <c r="F129" s="18"/>
      <c r="G129" s="18"/>
      <c r="H129" s="18"/>
      <c r="I129" s="586"/>
      <c r="J129" s="586"/>
      <c r="K129" s="586"/>
      <c r="L129" s="18"/>
      <c r="M129" s="18"/>
      <c r="N129" s="18"/>
      <c r="O129" s="18"/>
      <c r="P129" s="40"/>
      <c r="Q129" s="18"/>
      <c r="R129" s="18"/>
      <c r="S129" s="18"/>
      <c r="T129" s="40"/>
      <c r="U129" s="18"/>
      <c r="V129" s="18"/>
      <c r="W129" s="18"/>
      <c r="X129" s="38"/>
      <c r="Z129" s="3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row>
    <row r="130" spans="1:110" x14ac:dyDescent="0.25">
      <c r="A130" s="44"/>
      <c r="B130" s="45"/>
      <c r="C130" s="18"/>
      <c r="D130" s="18"/>
      <c r="E130" s="18"/>
      <c r="F130" s="18"/>
      <c r="G130" s="18"/>
      <c r="H130" s="18"/>
      <c r="I130" s="18"/>
      <c r="J130" s="18"/>
      <c r="K130" s="18"/>
      <c r="L130" s="18"/>
      <c r="M130" s="18"/>
      <c r="N130" s="18"/>
      <c r="O130" s="18"/>
      <c r="P130" s="40"/>
      <c r="Q130" s="18"/>
      <c r="R130" s="18"/>
      <c r="S130" s="18"/>
      <c r="T130" s="40"/>
      <c r="U130" s="18"/>
      <c r="V130" s="18"/>
      <c r="W130" s="18"/>
      <c r="X130" s="38"/>
      <c r="Z130" s="3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row>
    <row r="131" spans="1:110" ht="13.5" thickBot="1" x14ac:dyDescent="0.3">
      <c r="A131" s="44"/>
      <c r="B131" s="45"/>
      <c r="C131" s="18"/>
      <c r="D131" s="18"/>
      <c r="E131" s="18"/>
      <c r="F131" s="18"/>
      <c r="G131" s="18"/>
      <c r="H131" s="18"/>
      <c r="I131" s="18"/>
      <c r="J131" s="18"/>
      <c r="K131" s="18"/>
      <c r="L131" s="18"/>
      <c r="M131" s="18"/>
      <c r="N131" s="18"/>
      <c r="O131" s="18"/>
      <c r="P131" s="40"/>
      <c r="Q131" s="18"/>
      <c r="R131" s="18"/>
      <c r="S131" s="18"/>
      <c r="T131" s="40"/>
      <c r="U131" s="18"/>
      <c r="V131" s="18"/>
      <c r="W131" s="18"/>
      <c r="X131" s="38"/>
      <c r="Z131" s="3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row>
    <row r="132" spans="1:110" ht="16.5" thickBot="1" x14ac:dyDescent="0.35">
      <c r="A132" s="44"/>
      <c r="B132" s="730"/>
      <c r="C132" s="731" t="s">
        <v>246</v>
      </c>
      <c r="D132" s="173" t="s">
        <v>17</v>
      </c>
      <c r="E132" s="727"/>
      <c r="F132" s="727"/>
      <c r="G132" s="727"/>
      <c r="H132" s="173" t="s">
        <v>18</v>
      </c>
      <c r="L132" s="18"/>
      <c r="M132" s="18"/>
      <c r="N132" s="18"/>
      <c r="O132" s="18"/>
      <c r="P132" s="40"/>
      <c r="Q132" s="18"/>
      <c r="R132" s="18"/>
      <c r="S132" s="18"/>
      <c r="T132" s="40"/>
      <c r="U132" s="18"/>
      <c r="V132" s="18"/>
      <c r="W132" s="18"/>
      <c r="X132" s="38"/>
      <c r="Z132" s="3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row>
    <row r="133" spans="1:110" ht="13.5" x14ac:dyDescent="0.25">
      <c r="A133" s="44"/>
      <c r="B133" s="704">
        <v>100</v>
      </c>
      <c r="C133" s="705" t="str">
        <f>+B14</f>
        <v>Prime Professional Fees</v>
      </c>
      <c r="D133" s="712" t="e">
        <f ca="1">+H19*D126</f>
        <v>#VALUE!</v>
      </c>
      <c r="E133" s="713"/>
      <c r="F133" s="713"/>
      <c r="G133" s="713"/>
      <c r="H133" s="736" t="e">
        <f ca="1">+H19/H112</f>
        <v>#DIV/0!</v>
      </c>
      <c r="L133" s="18"/>
      <c r="M133" s="18"/>
      <c r="N133" s="18"/>
      <c r="O133" s="18"/>
      <c r="P133" s="40"/>
      <c r="Q133" s="18"/>
      <c r="R133" s="18"/>
      <c r="S133" s="18"/>
      <c r="T133" s="40"/>
      <c r="U133" s="18"/>
      <c r="V133" s="18"/>
      <c r="W133" s="18"/>
      <c r="X133" s="38"/>
      <c r="Z133" s="3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row>
    <row r="134" spans="1:110" ht="13.5" x14ac:dyDescent="0.25">
      <c r="A134" s="44"/>
      <c r="B134" s="706">
        <v>200</v>
      </c>
      <c r="C134" s="705" t="str">
        <f>+B21</f>
        <v>Miscellaneous Professional Fees in Addition to Prime Professional Fees</v>
      </c>
      <c r="D134" s="712" t="e">
        <f ca="1">+H41*D126</f>
        <v>#VALUE!</v>
      </c>
      <c r="E134" s="713"/>
      <c r="F134" s="713"/>
      <c r="G134" s="713"/>
      <c r="H134" s="714" t="e">
        <f ca="1">+H41/H112</f>
        <v>#DIV/0!</v>
      </c>
      <c r="J134" s="702"/>
      <c r="K134" s="702"/>
      <c r="L134" s="18"/>
      <c r="M134" s="18"/>
      <c r="N134" s="18"/>
      <c r="O134" s="18"/>
      <c r="P134" s="40"/>
      <c r="Q134" s="18"/>
      <c r="R134" s="18"/>
      <c r="S134" s="18"/>
      <c r="T134" s="40"/>
      <c r="U134" s="18"/>
      <c r="V134" s="18"/>
      <c r="W134" s="18"/>
      <c r="X134" s="38"/>
      <c r="Z134" s="3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row>
    <row r="135" spans="1:110" ht="13.5" x14ac:dyDescent="0.25">
      <c r="A135" s="44"/>
      <c r="B135" s="706">
        <v>300</v>
      </c>
      <c r="C135" s="705" t="str">
        <f>+B45</f>
        <v>Site Development Costs</v>
      </c>
      <c r="D135" s="712" t="e">
        <f ca="1">+H51*D126</f>
        <v>#VALUE!</v>
      </c>
      <c r="E135" s="713"/>
      <c r="F135" s="713"/>
      <c r="G135" s="713"/>
      <c r="H135" s="714" t="e">
        <f ca="1">+H51/H112</f>
        <v>#DIV/0!</v>
      </c>
      <c r="J135" s="288"/>
      <c r="K135" s="701"/>
      <c r="L135" s="18"/>
      <c r="M135" s="18"/>
      <c r="N135" s="18"/>
      <c r="O135" s="18"/>
      <c r="P135" s="40"/>
      <c r="Q135" s="18"/>
      <c r="R135" s="18"/>
      <c r="S135" s="18"/>
      <c r="T135" s="40"/>
      <c r="U135" s="18"/>
      <c r="V135" s="18"/>
      <c r="W135" s="18"/>
      <c r="X135" s="38"/>
      <c r="Z135" s="3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row>
    <row r="136" spans="1:110" ht="13.5" x14ac:dyDescent="0.25">
      <c r="A136" s="44"/>
      <c r="B136" s="706">
        <v>400</v>
      </c>
      <c r="C136" s="705" t="str">
        <f>+B53</f>
        <v>Related Soft Costs</v>
      </c>
      <c r="D136" s="712" t="e">
        <f ca="1">+H58*D126</f>
        <v>#VALUE!</v>
      </c>
      <c r="E136" s="713"/>
      <c r="F136" s="713"/>
      <c r="G136" s="713"/>
      <c r="H136" s="714" t="e">
        <f ca="1">+H58/H112</f>
        <v>#DIV/0!</v>
      </c>
      <c r="J136" s="288"/>
      <c r="K136" s="701"/>
      <c r="L136" s="18"/>
      <c r="M136" s="18"/>
      <c r="N136" s="18"/>
      <c r="O136" s="18"/>
      <c r="P136" s="40"/>
      <c r="Q136" s="18"/>
      <c r="R136" s="18"/>
      <c r="S136" s="18"/>
      <c r="T136" s="40"/>
      <c r="U136" s="18"/>
      <c r="V136" s="18"/>
      <c r="W136" s="18"/>
      <c r="X136" s="38"/>
      <c r="Z136" s="3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row>
    <row r="137" spans="1:110" ht="13.5" x14ac:dyDescent="0.25">
      <c r="A137" s="44"/>
      <c r="B137" s="706">
        <v>500</v>
      </c>
      <c r="C137" s="705" t="str">
        <f>+B62</f>
        <v>Construction / Renovation Costs (General Contract)</v>
      </c>
      <c r="D137" s="712" t="e">
        <f ca="1">+H70*D126</f>
        <v>#VALUE!</v>
      </c>
      <c r="E137" s="713"/>
      <c r="F137" s="713"/>
      <c r="G137" s="713"/>
      <c r="H137" s="714" t="e">
        <f ca="1">+H70/H112</f>
        <v>#DIV/0!</v>
      </c>
      <c r="J137" s="288"/>
      <c r="K137" s="701"/>
      <c r="L137" s="18"/>
      <c r="M137" s="18"/>
      <c r="N137" s="18"/>
      <c r="O137" s="18"/>
      <c r="P137" s="40"/>
      <c r="Q137" s="18"/>
      <c r="R137" s="18"/>
      <c r="S137" s="18"/>
      <c r="T137" s="40"/>
      <c r="U137" s="18"/>
      <c r="V137" s="18"/>
      <c r="W137" s="18"/>
      <c r="X137" s="38"/>
      <c r="Z137" s="3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row>
    <row r="138" spans="1:110" ht="13.5" x14ac:dyDescent="0.25">
      <c r="A138" s="44"/>
      <c r="B138" s="706">
        <v>550</v>
      </c>
      <c r="C138" s="705" t="str">
        <f>+B72</f>
        <v>Related Construction / Renovation Costs (Outside of General Contract)</v>
      </c>
      <c r="D138" s="712" t="e">
        <f ca="1">+H79*D126</f>
        <v>#VALUE!</v>
      </c>
      <c r="E138" s="713"/>
      <c r="F138" s="713"/>
      <c r="G138" s="713"/>
      <c r="H138" s="714" t="e">
        <f ca="1">+H79/H112</f>
        <v>#DIV/0!</v>
      </c>
      <c r="J138" s="288"/>
      <c r="K138" s="701"/>
      <c r="L138" s="18"/>
      <c r="M138" s="18"/>
      <c r="N138" s="18"/>
      <c r="O138" s="18"/>
      <c r="P138" s="40"/>
      <c r="Q138" s="18"/>
      <c r="R138" s="18"/>
      <c r="S138" s="18"/>
      <c r="T138" s="40"/>
      <c r="U138" s="18"/>
      <c r="V138" s="18"/>
      <c r="W138" s="18"/>
      <c r="X138" s="38"/>
      <c r="Z138" s="3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row>
    <row r="139" spans="1:110" ht="13.5" x14ac:dyDescent="0.25">
      <c r="A139" s="44"/>
      <c r="B139" s="706">
        <v>600</v>
      </c>
      <c r="C139" s="705" t="str">
        <f>+B82</f>
        <v>Materials Inspection  &amp; Testing</v>
      </c>
      <c r="D139" s="712" t="e">
        <f ca="1">+H92*D126</f>
        <v>#VALUE!</v>
      </c>
      <c r="E139" s="713"/>
      <c r="F139" s="713"/>
      <c r="G139" s="713"/>
      <c r="H139" s="714" t="e">
        <f ca="1">+H92/H112</f>
        <v>#DIV/0!</v>
      </c>
      <c r="J139" s="288"/>
      <c r="K139" s="701"/>
      <c r="L139" s="18"/>
      <c r="M139" s="18"/>
      <c r="N139" s="18"/>
      <c r="O139" s="18"/>
      <c r="P139" s="40"/>
      <c r="Q139" s="18"/>
      <c r="R139" s="18"/>
      <c r="S139" s="18"/>
      <c r="T139" s="40"/>
      <c r="U139" s="18"/>
      <c r="V139" s="18"/>
      <c r="W139" s="18"/>
      <c r="X139" s="38"/>
      <c r="Z139" s="3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row>
    <row r="140" spans="1:110" ht="13.5" x14ac:dyDescent="0.25">
      <c r="A140" s="44"/>
      <c r="B140" s="706">
        <v>700</v>
      </c>
      <c r="C140" s="705" t="str">
        <f>+B94</f>
        <v>Furnishings and Equipment</v>
      </c>
      <c r="D140" s="712" t="e">
        <f ca="1">+H103*D126</f>
        <v>#VALUE!</v>
      </c>
      <c r="E140" s="713"/>
      <c r="F140" s="713"/>
      <c r="G140" s="713"/>
      <c r="H140" s="714" t="e">
        <f ca="1">+H103/H112</f>
        <v>#DIV/0!</v>
      </c>
      <c r="J140" s="288"/>
      <c r="K140" s="701"/>
      <c r="L140" s="18"/>
      <c r="M140" s="18"/>
      <c r="N140" s="18"/>
      <c r="O140" s="18"/>
      <c r="P140" s="40"/>
      <c r="Q140" s="18"/>
      <c r="R140" s="18"/>
      <c r="S140" s="18"/>
      <c r="T140" s="40"/>
      <c r="U140" s="18"/>
      <c r="V140" s="18"/>
      <c r="W140" s="18"/>
      <c r="X140" s="38"/>
      <c r="Z140" s="3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row>
    <row r="141" spans="1:110" ht="13.5" x14ac:dyDescent="0.25">
      <c r="A141" s="44"/>
      <c r="B141" s="706">
        <v>800</v>
      </c>
      <c r="C141" s="705" t="str">
        <f>+B107</f>
        <v>Contingencies</v>
      </c>
      <c r="D141" s="715" t="e">
        <f ca="1">+H111*D126</f>
        <v>#VALUE!</v>
      </c>
      <c r="E141" s="713"/>
      <c r="F141" s="713"/>
      <c r="G141" s="713"/>
      <c r="H141" s="716" t="e">
        <f ca="1">+H111/H112</f>
        <v>#DIV/0!</v>
      </c>
      <c r="J141" s="288"/>
      <c r="K141" s="701"/>
      <c r="L141" s="18"/>
      <c r="M141" s="18"/>
      <c r="N141" s="18"/>
      <c r="O141" s="18"/>
      <c r="P141" s="40"/>
      <c r="Q141" s="18"/>
      <c r="R141" s="18"/>
      <c r="S141" s="18"/>
      <c r="T141" s="40"/>
      <c r="U141" s="18"/>
      <c r="V141" s="18"/>
      <c r="W141" s="18"/>
      <c r="X141" s="38"/>
      <c r="Z141" s="3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row>
    <row r="142" spans="1:110" ht="15" x14ac:dyDescent="0.3">
      <c r="A142" s="44"/>
      <c r="B142" s="707"/>
      <c r="C142" s="708"/>
      <c r="D142" s="728" t="e">
        <f ca="1">SUM(D133:D141)</f>
        <v>#VALUE!</v>
      </c>
      <c r="E142" s="718"/>
      <c r="F142" s="718"/>
      <c r="G142" s="718"/>
      <c r="H142" s="729" t="e">
        <f ca="1">SUM(H133:H141)</f>
        <v>#DIV/0!</v>
      </c>
      <c r="J142" s="288"/>
      <c r="K142" s="701"/>
      <c r="L142" s="18"/>
      <c r="M142" s="18"/>
      <c r="N142" s="18"/>
      <c r="O142" s="18"/>
      <c r="P142" s="40"/>
      <c r="Q142" s="18"/>
      <c r="R142" s="18"/>
      <c r="S142" s="18"/>
      <c r="T142" s="40"/>
      <c r="U142" s="18"/>
      <c r="V142" s="18"/>
      <c r="W142" s="18"/>
      <c r="X142" s="38"/>
      <c r="Z142" s="3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row>
    <row r="143" spans="1:110" ht="15.75" thickBot="1" x14ac:dyDescent="0.35">
      <c r="A143" s="44"/>
      <c r="B143" s="707"/>
      <c r="C143" s="708"/>
      <c r="D143" s="717"/>
      <c r="E143" s="718"/>
      <c r="F143" s="718"/>
      <c r="G143" s="718"/>
      <c r="H143" s="719"/>
      <c r="J143" s="288"/>
      <c r="K143" s="701"/>
      <c r="L143" s="18"/>
      <c r="M143" s="18"/>
      <c r="N143" s="18"/>
      <c r="O143" s="18"/>
      <c r="P143" s="40"/>
      <c r="Q143" s="18"/>
      <c r="R143" s="18"/>
      <c r="S143" s="18"/>
      <c r="T143" s="40"/>
      <c r="U143" s="18"/>
      <c r="V143" s="18"/>
      <c r="W143" s="18"/>
      <c r="X143" s="38"/>
      <c r="Z143" s="3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row>
    <row r="144" spans="1:110" ht="15" x14ac:dyDescent="0.3">
      <c r="A144" s="44"/>
      <c r="B144" s="707"/>
      <c r="C144" s="708"/>
      <c r="D144" s="703" t="s">
        <v>98</v>
      </c>
      <c r="E144" s="614"/>
      <c r="F144" s="718"/>
      <c r="G144" s="718"/>
      <c r="H144" s="721"/>
      <c r="J144" s="288"/>
      <c r="K144" s="701"/>
      <c r="L144" s="18"/>
      <c r="M144" s="18"/>
      <c r="N144" s="18"/>
      <c r="O144" s="18"/>
      <c r="P144" s="40"/>
      <c r="Q144" s="18"/>
      <c r="R144" s="18"/>
      <c r="S144" s="18"/>
      <c r="T144" s="40"/>
      <c r="U144" s="18"/>
      <c r="V144" s="18"/>
      <c r="W144" s="18"/>
      <c r="X144" s="38"/>
      <c r="Z144" s="3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row>
    <row r="145" spans="1:110" ht="13.5" x14ac:dyDescent="0.25">
      <c r="A145" s="44"/>
      <c r="B145" s="709"/>
      <c r="C145" s="340"/>
      <c r="D145" s="720">
        <f ca="1">+H19+H41+H51+H58+H111</f>
        <v>0</v>
      </c>
      <c r="E145" s="614"/>
      <c r="F145" s="340"/>
      <c r="G145" s="340"/>
      <c r="H145" s="721"/>
      <c r="I145" s="18"/>
      <c r="J145" s="18"/>
      <c r="K145" s="18"/>
      <c r="L145" s="18"/>
      <c r="M145" s="18"/>
      <c r="N145" s="18"/>
      <c r="O145" s="18"/>
      <c r="P145" s="40"/>
      <c r="Q145" s="18"/>
      <c r="R145" s="18"/>
      <c r="S145" s="18"/>
      <c r="T145" s="40"/>
      <c r="U145" s="18"/>
      <c r="V145" s="18"/>
      <c r="W145" s="18"/>
      <c r="X145" s="38"/>
      <c r="Z145" s="3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row>
    <row r="146" spans="1:110" ht="13.5" x14ac:dyDescent="0.25">
      <c r="A146" s="44"/>
      <c r="B146" s="709"/>
      <c r="C146" s="340"/>
      <c r="D146" s="734" t="e">
        <f ca="1">+D145/(+D145+D149)</f>
        <v>#DIV/0!</v>
      </c>
      <c r="E146" s="614"/>
      <c r="F146" s="340"/>
      <c r="G146" s="340"/>
      <c r="H146" s="722"/>
      <c r="I146" s="18"/>
      <c r="J146" s="18"/>
      <c r="K146" s="18"/>
      <c r="L146" s="18"/>
      <c r="M146" s="18"/>
      <c r="N146" s="18"/>
      <c r="O146" s="18"/>
      <c r="P146" s="40"/>
      <c r="Q146" s="18"/>
      <c r="R146" s="18"/>
      <c r="S146" s="18"/>
      <c r="T146" s="40"/>
      <c r="U146" s="18"/>
      <c r="V146" s="18"/>
      <c r="W146" s="18"/>
      <c r="X146" s="38"/>
      <c r="Z146" s="3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row>
    <row r="147" spans="1:110" ht="14.25" thickBot="1" x14ac:dyDescent="0.3">
      <c r="A147" s="44"/>
      <c r="B147" s="709"/>
      <c r="C147" s="340"/>
      <c r="D147" s="723"/>
      <c r="E147" s="614"/>
      <c r="F147" s="340"/>
      <c r="G147" s="340"/>
      <c r="H147" s="721"/>
      <c r="I147" s="18"/>
      <c r="J147" s="18"/>
      <c r="K147" s="18"/>
      <c r="L147" s="18"/>
      <c r="M147" s="18"/>
      <c r="N147" s="18"/>
      <c r="O147" s="18"/>
      <c r="P147" s="40"/>
      <c r="Q147" s="18"/>
      <c r="R147" s="18"/>
      <c r="S147" s="18"/>
      <c r="T147" s="40"/>
      <c r="U147" s="18"/>
      <c r="V147" s="18"/>
      <c r="W147" s="18"/>
      <c r="X147" s="38"/>
      <c r="Z147" s="3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row>
    <row r="148" spans="1:110" ht="14.25" thickBot="1" x14ac:dyDescent="0.3">
      <c r="A148" s="44"/>
      <c r="B148" s="709"/>
      <c r="C148" s="340"/>
      <c r="D148" s="173" t="s">
        <v>99</v>
      </c>
      <c r="E148" s="614"/>
      <c r="F148" s="340"/>
      <c r="G148" s="340"/>
      <c r="H148" s="721"/>
      <c r="I148" s="18"/>
      <c r="J148" s="18"/>
      <c r="K148" s="18"/>
      <c r="L148" s="18"/>
      <c r="M148" s="18"/>
      <c r="N148" s="18"/>
      <c r="O148" s="18"/>
      <c r="P148" s="40"/>
      <c r="Q148" s="18"/>
      <c r="R148" s="18"/>
      <c r="S148" s="18"/>
      <c r="T148" s="40"/>
      <c r="U148" s="18"/>
      <c r="V148" s="18"/>
      <c r="W148" s="18"/>
      <c r="X148" s="38"/>
      <c r="Z148" s="3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row>
    <row r="149" spans="1:110" ht="13.5" x14ac:dyDescent="0.25">
      <c r="A149" s="44"/>
      <c r="B149" s="709"/>
      <c r="C149" s="340"/>
      <c r="D149" s="724">
        <f ca="1">+H80+H92+H103</f>
        <v>0</v>
      </c>
      <c r="E149" s="614"/>
      <c r="F149" s="340"/>
      <c r="G149" s="340"/>
      <c r="H149" s="721"/>
      <c r="I149" s="18"/>
      <c r="J149" s="18"/>
      <c r="K149" s="18"/>
      <c r="L149" s="18"/>
      <c r="M149" s="18"/>
      <c r="N149" s="18"/>
      <c r="O149" s="18"/>
      <c r="P149" s="40"/>
      <c r="Q149" s="18"/>
      <c r="R149" s="18"/>
      <c r="S149" s="18"/>
      <c r="T149" s="40"/>
      <c r="U149" s="18"/>
      <c r="V149" s="18"/>
      <c r="W149" s="18"/>
      <c r="X149" s="38"/>
      <c r="Z149" s="3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row>
    <row r="150" spans="1:110" ht="14.25" thickBot="1" x14ac:dyDescent="0.3">
      <c r="A150" s="44"/>
      <c r="B150" s="710"/>
      <c r="C150" s="711"/>
      <c r="D150" s="735" t="e">
        <f ca="1">+D149/(+D145+D149)</f>
        <v>#DIV/0!</v>
      </c>
      <c r="E150" s="725"/>
      <c r="F150" s="711"/>
      <c r="G150" s="711"/>
      <c r="H150" s="726"/>
      <c r="I150" s="18"/>
      <c r="J150" s="18"/>
      <c r="K150" s="18"/>
      <c r="L150" s="18"/>
      <c r="M150" s="18"/>
      <c r="N150" s="18"/>
      <c r="O150" s="18"/>
      <c r="P150" s="40"/>
      <c r="Q150" s="18"/>
      <c r="R150" s="18"/>
      <c r="S150" s="18"/>
      <c r="T150" s="40"/>
      <c r="U150" s="18"/>
      <c r="V150" s="18"/>
      <c r="W150" s="18"/>
      <c r="X150" s="38"/>
      <c r="Z150" s="3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row>
    <row r="151" spans="1:110" x14ac:dyDescent="0.25">
      <c r="A151" s="44"/>
      <c r="B151" s="45"/>
      <c r="C151" s="18"/>
      <c r="D151" s="18"/>
      <c r="E151" s="18"/>
      <c r="F151" s="18"/>
      <c r="G151" s="18"/>
      <c r="H151" s="18"/>
      <c r="I151" s="18"/>
      <c r="J151" s="18"/>
      <c r="K151" s="18"/>
      <c r="L151" s="18"/>
      <c r="M151" s="18"/>
      <c r="N151" s="18"/>
      <c r="O151" s="18"/>
      <c r="P151" s="40"/>
      <c r="Q151" s="18"/>
      <c r="R151" s="18"/>
      <c r="S151" s="18"/>
      <c r="T151" s="40"/>
      <c r="U151" s="18"/>
      <c r="V151" s="18"/>
      <c r="W151" s="18"/>
      <c r="X151" s="38"/>
      <c r="Z151" s="3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row>
    <row r="152" spans="1:110" x14ac:dyDescent="0.25">
      <c r="A152" s="44"/>
      <c r="B152" s="45"/>
      <c r="C152" s="733" t="s">
        <v>230</v>
      </c>
      <c r="D152" s="732">
        <f ca="1">+D145+D149-H112</f>
        <v>0</v>
      </c>
      <c r="E152" s="18"/>
      <c r="F152" s="18"/>
      <c r="G152" s="18"/>
      <c r="H152" s="18"/>
      <c r="I152" s="18"/>
      <c r="J152" s="18"/>
      <c r="K152" s="18"/>
      <c r="L152" s="18"/>
      <c r="M152" s="18"/>
      <c r="N152" s="18"/>
      <c r="O152" s="18"/>
      <c r="P152" s="40"/>
      <c r="Q152" s="18"/>
      <c r="R152" s="18"/>
      <c r="S152" s="18"/>
      <c r="T152" s="40"/>
      <c r="U152" s="18"/>
      <c r="V152" s="18"/>
      <c r="W152" s="18"/>
      <c r="X152" s="38"/>
      <c r="Z152" s="3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row>
    <row r="153" spans="1:110" x14ac:dyDescent="0.25">
      <c r="A153" s="44"/>
      <c r="B153" s="45"/>
      <c r="C153" s="18"/>
      <c r="D153" s="18"/>
      <c r="E153" s="18"/>
      <c r="F153" s="18"/>
      <c r="G153" s="18"/>
      <c r="H153" s="18"/>
      <c r="I153" s="18"/>
      <c r="J153" s="18"/>
      <c r="K153" s="18"/>
      <c r="L153" s="18"/>
      <c r="M153" s="18"/>
      <c r="N153" s="18"/>
      <c r="O153" s="18"/>
      <c r="P153" s="40"/>
      <c r="Q153" s="18"/>
      <c r="R153" s="18"/>
      <c r="S153" s="18"/>
      <c r="T153" s="40"/>
      <c r="U153" s="18"/>
      <c r="V153" s="18"/>
      <c r="W153" s="18"/>
      <c r="X153" s="38"/>
      <c r="Z153" s="3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row>
    <row r="154" spans="1:110" x14ac:dyDescent="0.25">
      <c r="A154" s="44"/>
      <c r="B154" s="45"/>
      <c r="C154" s="18"/>
      <c r="D154" s="18"/>
      <c r="E154" s="18"/>
      <c r="F154" s="18"/>
      <c r="G154" s="18"/>
      <c r="H154" s="18"/>
      <c r="I154" s="18"/>
      <c r="J154" s="18"/>
      <c r="K154" s="18"/>
      <c r="L154" s="18"/>
      <c r="M154" s="18"/>
      <c r="N154" s="18"/>
      <c r="O154" s="18"/>
      <c r="P154" s="40"/>
      <c r="Q154" s="18"/>
      <c r="R154" s="18"/>
      <c r="S154" s="18"/>
      <c r="T154" s="40"/>
      <c r="U154" s="18"/>
      <c r="V154" s="18"/>
      <c r="W154" s="18"/>
      <c r="X154" s="38"/>
      <c r="Z154" s="3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row>
    <row r="155" spans="1:110" x14ac:dyDescent="0.25">
      <c r="A155" s="44"/>
      <c r="B155" s="45"/>
      <c r="C155" s="18"/>
      <c r="D155" s="18"/>
      <c r="E155" s="18"/>
      <c r="F155" s="18"/>
      <c r="G155" s="18"/>
      <c r="H155" s="18"/>
      <c r="I155" s="18"/>
      <c r="J155" s="18"/>
      <c r="K155" s="18"/>
      <c r="L155" s="18"/>
      <c r="M155" s="18"/>
      <c r="N155" s="18"/>
      <c r="O155" s="18"/>
      <c r="P155" s="40"/>
      <c r="Q155" s="18"/>
      <c r="R155" s="18"/>
      <c r="S155" s="18"/>
      <c r="T155" s="40"/>
      <c r="U155" s="18"/>
      <c r="V155" s="18"/>
      <c r="W155" s="18"/>
      <c r="X155" s="38"/>
      <c r="Z155" s="3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row>
    <row r="156" spans="1:110" x14ac:dyDescent="0.25">
      <c r="A156" s="44"/>
      <c r="B156" s="45"/>
      <c r="C156" s="18"/>
      <c r="D156" s="18"/>
      <c r="E156" s="18"/>
      <c r="F156" s="18"/>
      <c r="G156" s="18"/>
      <c r="H156" s="18"/>
      <c r="I156" s="18"/>
      <c r="J156" s="18"/>
      <c r="K156" s="18"/>
      <c r="L156" s="18"/>
      <c r="M156" s="18"/>
      <c r="N156" s="18"/>
      <c r="O156" s="18"/>
      <c r="P156" s="40"/>
      <c r="Q156" s="18"/>
      <c r="R156" s="18"/>
      <c r="S156" s="18"/>
      <c r="T156" s="40"/>
      <c r="U156" s="18"/>
      <c r="V156" s="18"/>
      <c r="W156" s="18"/>
      <c r="X156" s="38"/>
      <c r="Z156" s="3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row>
    <row r="157" spans="1:110" x14ac:dyDescent="0.25">
      <c r="A157" s="44"/>
      <c r="B157" s="45"/>
      <c r="C157" s="18"/>
      <c r="D157" s="18"/>
      <c r="E157" s="18"/>
      <c r="F157" s="18"/>
      <c r="G157" s="18"/>
      <c r="H157" s="18"/>
      <c r="I157" s="18"/>
      <c r="J157" s="18"/>
      <c r="K157" s="18"/>
      <c r="L157" s="18"/>
      <c r="M157" s="18"/>
      <c r="N157" s="18"/>
      <c r="O157" s="18"/>
      <c r="P157" s="40"/>
      <c r="Q157" s="18"/>
      <c r="R157" s="18"/>
      <c r="S157" s="18"/>
      <c r="T157" s="40"/>
      <c r="U157" s="18"/>
      <c r="V157" s="18"/>
      <c r="W157" s="18"/>
      <c r="X157" s="38"/>
      <c r="Z157" s="3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row>
    <row r="158" spans="1:110" x14ac:dyDescent="0.25">
      <c r="A158" s="44"/>
      <c r="B158" s="45"/>
      <c r="C158" s="18"/>
      <c r="D158" s="18"/>
      <c r="E158" s="18"/>
      <c r="F158" s="18"/>
      <c r="G158" s="18"/>
      <c r="H158" s="18"/>
      <c r="I158" s="18"/>
      <c r="J158" s="18"/>
      <c r="K158" s="18"/>
      <c r="L158" s="18"/>
      <c r="M158" s="18"/>
      <c r="N158" s="18"/>
      <c r="O158" s="18"/>
      <c r="P158" s="40"/>
      <c r="Q158" s="18"/>
      <c r="R158" s="18"/>
      <c r="S158" s="18"/>
      <c r="T158" s="40"/>
      <c r="U158" s="18"/>
      <c r="V158" s="18"/>
      <c r="W158" s="18"/>
      <c r="X158" s="38"/>
      <c r="Z158" s="3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row>
    <row r="159" spans="1:110" x14ac:dyDescent="0.25">
      <c r="A159" s="44"/>
      <c r="B159" s="45"/>
      <c r="C159" s="18"/>
      <c r="D159" s="18"/>
      <c r="E159" s="18"/>
      <c r="F159" s="18"/>
      <c r="G159" s="18"/>
      <c r="H159" s="18"/>
      <c r="I159" s="18"/>
      <c r="J159" s="18"/>
      <c r="K159" s="18"/>
      <c r="L159" s="18"/>
      <c r="M159" s="18"/>
      <c r="N159" s="18"/>
      <c r="O159" s="18"/>
      <c r="P159" s="40"/>
      <c r="Q159" s="18"/>
      <c r="R159" s="18"/>
      <c r="S159" s="18"/>
      <c r="T159" s="40"/>
      <c r="U159" s="18"/>
      <c r="V159" s="18"/>
      <c r="W159" s="18"/>
      <c r="X159" s="38"/>
      <c r="Z159" s="3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row>
    <row r="160" spans="1:110" x14ac:dyDescent="0.25">
      <c r="A160" s="44"/>
      <c r="B160" s="45"/>
      <c r="C160" s="18"/>
      <c r="D160" s="18"/>
      <c r="E160" s="18"/>
      <c r="F160" s="18"/>
      <c r="G160" s="18"/>
      <c r="H160" s="18"/>
      <c r="I160" s="18"/>
      <c r="J160" s="18"/>
      <c r="K160" s="18"/>
      <c r="L160" s="18"/>
      <c r="M160" s="18"/>
      <c r="N160" s="18"/>
      <c r="O160" s="18"/>
      <c r="P160" s="40"/>
      <c r="Q160" s="18"/>
      <c r="R160" s="18"/>
      <c r="S160" s="18"/>
      <c r="T160" s="40"/>
      <c r="U160" s="18"/>
      <c r="V160" s="18"/>
      <c r="W160" s="18"/>
      <c r="X160" s="38"/>
      <c r="Z160" s="3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row>
    <row r="161" spans="1:110" x14ac:dyDescent="0.25">
      <c r="A161" s="44"/>
      <c r="B161" s="45"/>
      <c r="C161" s="18"/>
      <c r="D161" s="18"/>
      <c r="E161" s="18"/>
      <c r="F161" s="18"/>
      <c r="G161" s="18"/>
      <c r="H161" s="18"/>
      <c r="I161" s="18"/>
      <c r="J161" s="18"/>
      <c r="K161" s="18"/>
      <c r="L161" s="18"/>
      <c r="M161" s="18"/>
      <c r="N161" s="18"/>
      <c r="O161" s="18"/>
      <c r="P161" s="40"/>
      <c r="Q161" s="18"/>
      <c r="R161" s="18"/>
      <c r="S161" s="18"/>
      <c r="T161" s="40"/>
      <c r="U161" s="18"/>
      <c r="V161" s="18"/>
      <c r="W161" s="18"/>
      <c r="X161" s="38"/>
      <c r="Z161" s="3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row>
    <row r="162" spans="1:110" x14ac:dyDescent="0.25">
      <c r="A162" s="44"/>
      <c r="B162" s="45"/>
      <c r="C162" s="18"/>
      <c r="D162" s="18"/>
      <c r="E162" s="18"/>
      <c r="F162" s="18"/>
      <c r="G162" s="18"/>
      <c r="H162" s="18"/>
      <c r="I162" s="18"/>
      <c r="J162" s="18"/>
      <c r="K162" s="18"/>
      <c r="L162" s="18"/>
      <c r="M162" s="18"/>
      <c r="N162" s="18"/>
      <c r="O162" s="18"/>
      <c r="P162" s="40"/>
      <c r="Q162" s="18"/>
      <c r="R162" s="18"/>
      <c r="S162" s="18"/>
      <c r="T162" s="40"/>
      <c r="U162" s="18"/>
      <c r="V162" s="18"/>
      <c r="W162" s="18"/>
      <c r="X162" s="38"/>
      <c r="Z162" s="3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row>
    <row r="163" spans="1:110" x14ac:dyDescent="0.25">
      <c r="A163" s="44"/>
      <c r="B163" s="45"/>
      <c r="C163" s="18"/>
      <c r="D163" s="18"/>
      <c r="E163" s="18"/>
      <c r="F163" s="18"/>
      <c r="G163" s="18"/>
      <c r="H163" s="18"/>
      <c r="I163" s="18"/>
      <c r="J163" s="18"/>
      <c r="K163" s="18"/>
      <c r="L163" s="18"/>
      <c r="M163" s="18"/>
      <c r="N163" s="18"/>
      <c r="O163" s="18"/>
      <c r="P163" s="40"/>
      <c r="Q163" s="18"/>
      <c r="R163" s="18"/>
      <c r="S163" s="18"/>
      <c r="T163" s="40"/>
      <c r="U163" s="18"/>
      <c r="V163" s="18"/>
      <c r="W163" s="18"/>
      <c r="X163" s="38"/>
      <c r="Z163" s="3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row>
    <row r="164" spans="1:110" x14ac:dyDescent="0.25">
      <c r="A164" s="44"/>
      <c r="B164" s="45"/>
      <c r="C164" s="18"/>
      <c r="D164" s="18"/>
      <c r="E164" s="18"/>
      <c r="F164" s="18"/>
      <c r="G164" s="18"/>
      <c r="H164" s="18"/>
      <c r="I164" s="18"/>
      <c r="J164" s="18"/>
      <c r="K164" s="18"/>
      <c r="L164" s="18"/>
      <c r="M164" s="18"/>
      <c r="N164" s="18"/>
      <c r="O164" s="18"/>
      <c r="P164" s="40"/>
      <c r="Q164" s="18"/>
      <c r="R164" s="18"/>
      <c r="S164" s="18"/>
      <c r="T164" s="40"/>
      <c r="U164" s="18"/>
      <c r="V164" s="18"/>
      <c r="W164" s="18"/>
      <c r="X164" s="38"/>
      <c r="Z164" s="3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row>
    <row r="165" spans="1:110" x14ac:dyDescent="0.25">
      <c r="A165" s="44"/>
      <c r="B165" s="45"/>
      <c r="C165" s="18"/>
      <c r="D165" s="18"/>
      <c r="E165" s="18"/>
      <c r="F165" s="18"/>
      <c r="G165" s="18"/>
      <c r="H165" s="18"/>
      <c r="I165" s="18"/>
      <c r="J165" s="18"/>
      <c r="K165" s="18"/>
      <c r="L165" s="18"/>
      <c r="M165" s="18"/>
      <c r="N165" s="18"/>
      <c r="O165" s="18"/>
      <c r="P165" s="40"/>
      <c r="Q165" s="18"/>
      <c r="R165" s="18"/>
      <c r="S165" s="18"/>
      <c r="T165" s="40"/>
      <c r="U165" s="18"/>
      <c r="V165" s="18"/>
      <c r="W165" s="18"/>
      <c r="X165" s="38"/>
      <c r="Z165" s="3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row>
    <row r="166" spans="1:110" x14ac:dyDescent="0.25">
      <c r="A166" s="44"/>
      <c r="B166" s="45"/>
      <c r="C166" s="18"/>
      <c r="D166" s="18"/>
      <c r="E166" s="18"/>
      <c r="F166" s="18"/>
      <c r="G166" s="18"/>
      <c r="H166" s="18"/>
      <c r="I166" s="18"/>
      <c r="J166" s="18"/>
      <c r="K166" s="18"/>
      <c r="L166" s="18"/>
      <c r="M166" s="18"/>
      <c r="N166" s="18"/>
      <c r="O166" s="18"/>
      <c r="P166" s="40"/>
      <c r="Q166" s="18"/>
      <c r="R166" s="18"/>
      <c r="S166" s="18"/>
      <c r="T166" s="40"/>
      <c r="U166" s="18"/>
      <c r="V166" s="18"/>
      <c r="W166" s="18"/>
      <c r="X166" s="38"/>
      <c r="Z166" s="3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row>
    <row r="167" spans="1:110" x14ac:dyDescent="0.25">
      <c r="A167" s="44"/>
      <c r="B167" s="45"/>
      <c r="C167" s="18"/>
      <c r="D167" s="18"/>
      <c r="E167" s="18"/>
      <c r="F167" s="18"/>
      <c r="G167" s="18"/>
      <c r="H167" s="18"/>
      <c r="I167" s="18"/>
      <c r="J167" s="18"/>
      <c r="K167" s="18"/>
      <c r="L167" s="18"/>
      <c r="M167" s="18"/>
      <c r="N167" s="18"/>
      <c r="O167" s="18"/>
      <c r="P167" s="40"/>
      <c r="Q167" s="18"/>
      <c r="R167" s="18"/>
      <c r="S167" s="18"/>
      <c r="T167" s="40"/>
      <c r="U167" s="18"/>
      <c r="V167" s="18"/>
      <c r="W167" s="18"/>
      <c r="X167" s="38"/>
      <c r="Z167" s="3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row>
    <row r="168" spans="1:110" x14ac:dyDescent="0.25">
      <c r="A168" s="44"/>
      <c r="B168" s="45"/>
      <c r="C168" s="18"/>
      <c r="D168" s="18"/>
      <c r="E168" s="18"/>
      <c r="F168" s="18"/>
      <c r="G168" s="18"/>
      <c r="H168" s="18"/>
      <c r="I168" s="18"/>
      <c r="J168" s="18"/>
      <c r="K168" s="18"/>
      <c r="L168" s="18"/>
      <c r="M168" s="18"/>
      <c r="N168" s="18"/>
      <c r="O168" s="18"/>
      <c r="P168" s="40"/>
      <c r="Q168" s="18"/>
      <c r="R168" s="18"/>
      <c r="S168" s="18"/>
      <c r="T168" s="40"/>
      <c r="U168" s="18"/>
      <c r="V168" s="18"/>
      <c r="W168" s="18"/>
      <c r="X168" s="38"/>
      <c r="Z168" s="3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row>
    <row r="169" spans="1:110" x14ac:dyDescent="0.25">
      <c r="A169" s="44"/>
      <c r="B169" s="45"/>
      <c r="C169" s="18"/>
      <c r="D169" s="18"/>
      <c r="E169" s="18"/>
      <c r="F169" s="18"/>
      <c r="G169" s="18"/>
      <c r="H169" s="18"/>
      <c r="I169" s="18"/>
      <c r="J169" s="18"/>
      <c r="K169" s="18"/>
      <c r="L169" s="18"/>
      <c r="M169" s="18"/>
      <c r="N169" s="18"/>
      <c r="O169" s="18"/>
      <c r="P169" s="40"/>
      <c r="Q169" s="18"/>
      <c r="R169" s="18"/>
      <c r="S169" s="18"/>
      <c r="T169" s="40"/>
      <c r="U169" s="18"/>
      <c r="V169" s="18"/>
      <c r="W169" s="18"/>
      <c r="X169" s="38"/>
      <c r="Z169" s="3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row>
    <row r="170" spans="1:110" x14ac:dyDescent="0.25">
      <c r="A170" s="44"/>
      <c r="B170" s="45"/>
      <c r="C170" s="18"/>
      <c r="D170" s="18"/>
      <c r="E170" s="18"/>
      <c r="F170" s="18"/>
      <c r="G170" s="18"/>
      <c r="H170" s="18"/>
      <c r="I170" s="18"/>
      <c r="J170" s="18"/>
      <c r="K170" s="18"/>
      <c r="L170" s="18"/>
      <c r="M170" s="18"/>
      <c r="N170" s="18"/>
      <c r="O170" s="18"/>
      <c r="P170" s="40"/>
      <c r="Q170" s="18"/>
      <c r="R170" s="18"/>
      <c r="S170" s="18"/>
      <c r="T170" s="40"/>
      <c r="U170" s="18"/>
      <c r="V170" s="18"/>
      <c r="W170" s="18"/>
      <c r="X170" s="38"/>
      <c r="Z170" s="3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row>
    <row r="171" spans="1:110" x14ac:dyDescent="0.25">
      <c r="A171" s="44"/>
      <c r="B171" s="45"/>
      <c r="C171" s="18"/>
      <c r="D171" s="18"/>
      <c r="E171" s="18"/>
      <c r="F171" s="18"/>
      <c r="G171" s="18"/>
      <c r="H171" s="18"/>
      <c r="I171" s="18"/>
      <c r="J171" s="18"/>
      <c r="K171" s="18"/>
      <c r="L171" s="18"/>
      <c r="M171" s="18"/>
      <c r="N171" s="18"/>
      <c r="O171" s="18"/>
      <c r="P171" s="40"/>
      <c r="Q171" s="18"/>
      <c r="R171" s="18"/>
      <c r="S171" s="18"/>
      <c r="T171" s="40"/>
      <c r="U171" s="18"/>
      <c r="V171" s="18"/>
      <c r="W171" s="18"/>
      <c r="X171" s="38"/>
      <c r="Z171" s="3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row>
    <row r="172" spans="1:110" x14ac:dyDescent="0.25">
      <c r="A172" s="44"/>
      <c r="B172" s="45"/>
      <c r="C172" s="18"/>
      <c r="D172" s="18"/>
      <c r="E172" s="18"/>
      <c r="F172" s="18"/>
      <c r="G172" s="18"/>
      <c r="H172" s="18"/>
      <c r="I172" s="18"/>
      <c r="J172" s="18"/>
      <c r="K172" s="18"/>
      <c r="L172" s="18"/>
      <c r="M172" s="18"/>
      <c r="N172" s="18"/>
      <c r="O172" s="18"/>
      <c r="P172" s="40"/>
      <c r="Q172" s="18"/>
      <c r="R172" s="18"/>
      <c r="S172" s="18"/>
      <c r="T172" s="40"/>
      <c r="U172" s="18"/>
      <c r="V172" s="18"/>
      <c r="W172" s="18"/>
      <c r="X172" s="38"/>
      <c r="Z172" s="3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row>
    <row r="173" spans="1:110" x14ac:dyDescent="0.25">
      <c r="A173" s="44"/>
      <c r="B173" s="45"/>
      <c r="C173" s="18"/>
      <c r="D173" s="18"/>
      <c r="E173" s="18"/>
      <c r="F173" s="18"/>
      <c r="G173" s="18"/>
      <c r="H173" s="18"/>
      <c r="I173" s="18"/>
      <c r="J173" s="18"/>
      <c r="K173" s="18"/>
      <c r="L173" s="18"/>
      <c r="M173" s="18"/>
      <c r="N173" s="18"/>
      <c r="O173" s="18"/>
      <c r="P173" s="40"/>
      <c r="Q173" s="18"/>
      <c r="R173" s="18"/>
      <c r="S173" s="18"/>
      <c r="T173" s="40"/>
      <c r="U173" s="18"/>
      <c r="V173" s="18"/>
      <c r="W173" s="18"/>
      <c r="X173" s="38"/>
      <c r="Z173" s="3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row>
    <row r="174" spans="1:110" x14ac:dyDescent="0.25">
      <c r="A174" s="44"/>
      <c r="B174" s="45"/>
      <c r="C174" s="18"/>
      <c r="D174" s="18"/>
      <c r="E174" s="18"/>
      <c r="F174" s="18"/>
      <c r="G174" s="18"/>
      <c r="H174" s="18"/>
      <c r="I174" s="18"/>
      <c r="J174" s="18"/>
      <c r="K174" s="18"/>
      <c r="L174" s="18"/>
      <c r="M174" s="18"/>
      <c r="N174" s="18"/>
      <c r="O174" s="18"/>
      <c r="P174" s="40"/>
      <c r="Q174" s="18"/>
      <c r="R174" s="18"/>
      <c r="S174" s="18"/>
      <c r="T174" s="40"/>
      <c r="U174" s="18"/>
      <c r="V174" s="18"/>
      <c r="W174" s="18"/>
      <c r="X174" s="38"/>
      <c r="Z174" s="3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row>
    <row r="175" spans="1:110" x14ac:dyDescent="0.25">
      <c r="A175" s="44"/>
      <c r="B175" s="45"/>
      <c r="C175" s="18"/>
      <c r="D175" s="18"/>
      <c r="E175" s="18"/>
      <c r="F175" s="18"/>
      <c r="G175" s="18"/>
      <c r="H175" s="18"/>
      <c r="I175" s="18"/>
      <c r="J175" s="18"/>
      <c r="K175" s="18"/>
      <c r="L175" s="18"/>
      <c r="M175" s="18"/>
      <c r="N175" s="18"/>
      <c r="O175" s="18"/>
      <c r="P175" s="40"/>
      <c r="Q175" s="18"/>
      <c r="R175" s="18"/>
      <c r="S175" s="18"/>
      <c r="T175" s="40"/>
      <c r="U175" s="18"/>
      <c r="V175" s="18"/>
      <c r="W175" s="18"/>
      <c r="X175" s="38"/>
      <c r="Z175" s="3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row>
    <row r="176" spans="1:110" x14ac:dyDescent="0.25">
      <c r="A176" s="44"/>
      <c r="B176" s="45"/>
      <c r="C176" s="18"/>
      <c r="D176" s="18"/>
      <c r="E176" s="18"/>
      <c r="F176" s="18"/>
      <c r="G176" s="18"/>
      <c r="H176" s="18"/>
      <c r="I176" s="18"/>
      <c r="J176" s="18"/>
      <c r="K176" s="18"/>
      <c r="L176" s="18"/>
      <c r="M176" s="18"/>
      <c r="N176" s="18"/>
      <c r="O176" s="18"/>
      <c r="P176" s="40"/>
      <c r="Q176" s="18"/>
      <c r="R176" s="18"/>
      <c r="S176" s="18"/>
      <c r="T176" s="40"/>
      <c r="U176" s="18"/>
      <c r="V176" s="18"/>
      <c r="W176" s="18"/>
      <c r="X176" s="38"/>
      <c r="Z176" s="3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row>
    <row r="177" spans="1:110" x14ac:dyDescent="0.25">
      <c r="A177" s="44"/>
      <c r="B177" s="45"/>
      <c r="C177" s="18"/>
      <c r="D177" s="18"/>
      <c r="E177" s="18"/>
      <c r="F177" s="18"/>
      <c r="G177" s="18"/>
      <c r="H177" s="18"/>
      <c r="I177" s="18"/>
      <c r="J177" s="18"/>
      <c r="K177" s="18"/>
      <c r="L177" s="18"/>
      <c r="M177" s="18"/>
      <c r="N177" s="18"/>
      <c r="O177" s="18"/>
      <c r="P177" s="40"/>
      <c r="Q177" s="18"/>
      <c r="R177" s="18"/>
      <c r="S177" s="18"/>
      <c r="T177" s="40"/>
      <c r="U177" s="18"/>
      <c r="V177" s="18"/>
      <c r="W177" s="18"/>
      <c r="X177" s="38"/>
      <c r="Z177" s="3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row>
    <row r="178" spans="1:110" x14ac:dyDescent="0.25">
      <c r="A178" s="44"/>
      <c r="B178" s="45"/>
      <c r="C178" s="18"/>
      <c r="D178" s="18"/>
      <c r="E178" s="18"/>
      <c r="F178" s="18"/>
      <c r="G178" s="18"/>
      <c r="H178" s="18"/>
      <c r="I178" s="18"/>
      <c r="J178" s="18"/>
      <c r="K178" s="18"/>
      <c r="L178" s="18"/>
      <c r="M178" s="18"/>
      <c r="N178" s="18"/>
      <c r="O178" s="18"/>
      <c r="P178" s="40"/>
      <c r="Q178" s="18"/>
      <c r="R178" s="18"/>
      <c r="S178" s="18"/>
      <c r="T178" s="40"/>
      <c r="U178" s="18"/>
      <c r="V178" s="18"/>
      <c r="W178" s="18"/>
      <c r="X178" s="38"/>
      <c r="Z178" s="3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row>
    <row r="179" spans="1:110" x14ac:dyDescent="0.25">
      <c r="A179" s="44"/>
      <c r="B179" s="45"/>
      <c r="C179" s="18"/>
      <c r="D179" s="18"/>
      <c r="E179" s="18"/>
      <c r="F179" s="18"/>
      <c r="G179" s="18"/>
      <c r="H179" s="18"/>
      <c r="I179" s="18"/>
      <c r="J179" s="18"/>
      <c r="K179" s="18"/>
      <c r="L179" s="18"/>
      <c r="M179" s="18"/>
      <c r="N179" s="18"/>
      <c r="O179" s="18"/>
      <c r="P179" s="40"/>
      <c r="Q179" s="18"/>
      <c r="R179" s="18"/>
      <c r="S179" s="18"/>
      <c r="T179" s="40"/>
      <c r="U179" s="18"/>
      <c r="V179" s="18"/>
      <c r="W179" s="18"/>
      <c r="X179" s="38"/>
      <c r="Z179" s="3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row>
    <row r="180" spans="1:110" x14ac:dyDescent="0.25">
      <c r="A180" s="44"/>
      <c r="B180" s="45"/>
      <c r="C180" s="18"/>
      <c r="D180" s="18"/>
      <c r="E180" s="18"/>
      <c r="F180" s="18"/>
      <c r="G180" s="18"/>
      <c r="H180" s="18"/>
      <c r="I180" s="18"/>
      <c r="J180" s="18"/>
      <c r="K180" s="18"/>
      <c r="L180" s="18"/>
      <c r="M180" s="18"/>
      <c r="N180" s="18"/>
      <c r="O180" s="18"/>
      <c r="P180" s="40"/>
      <c r="Q180" s="18"/>
      <c r="R180" s="18"/>
      <c r="S180" s="18"/>
      <c r="T180" s="40"/>
      <c r="U180" s="18"/>
      <c r="V180" s="18"/>
      <c r="W180" s="18"/>
      <c r="X180" s="38"/>
      <c r="Z180" s="3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row>
    <row r="181" spans="1:110" x14ac:dyDescent="0.25">
      <c r="A181" s="44"/>
      <c r="B181" s="45"/>
      <c r="C181" s="18"/>
      <c r="D181" s="18"/>
      <c r="E181" s="18"/>
      <c r="F181" s="18"/>
      <c r="G181" s="18"/>
      <c r="H181" s="18"/>
      <c r="I181" s="18"/>
      <c r="J181" s="18"/>
      <c r="K181" s="18"/>
      <c r="L181" s="18"/>
      <c r="M181" s="18"/>
      <c r="N181" s="18"/>
      <c r="O181" s="18"/>
      <c r="P181" s="40"/>
      <c r="Q181" s="18"/>
      <c r="R181" s="18"/>
      <c r="S181" s="18"/>
      <c r="T181" s="40"/>
      <c r="U181" s="18"/>
      <c r="V181" s="18"/>
      <c r="W181" s="18"/>
      <c r="X181" s="38"/>
      <c r="Z181" s="3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row>
    <row r="182" spans="1:110" x14ac:dyDescent="0.25">
      <c r="A182" s="44"/>
      <c r="B182" s="45"/>
      <c r="C182" s="18"/>
      <c r="D182" s="18"/>
      <c r="E182" s="18"/>
      <c r="F182" s="18"/>
      <c r="G182" s="18"/>
      <c r="H182" s="18"/>
      <c r="I182" s="18"/>
      <c r="J182" s="18"/>
      <c r="K182" s="18"/>
      <c r="L182" s="18"/>
      <c r="M182" s="18"/>
      <c r="N182" s="18"/>
      <c r="O182" s="18"/>
      <c r="P182" s="40"/>
      <c r="Q182" s="18"/>
      <c r="R182" s="18"/>
      <c r="S182" s="18"/>
      <c r="T182" s="40"/>
      <c r="U182" s="18"/>
      <c r="V182" s="18"/>
      <c r="W182" s="18"/>
      <c r="X182" s="38"/>
      <c r="Z182" s="3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row>
    <row r="183" spans="1:110" x14ac:dyDescent="0.25">
      <c r="A183" s="44"/>
      <c r="B183" s="45"/>
      <c r="C183" s="18"/>
      <c r="D183" s="18"/>
      <c r="E183" s="18"/>
      <c r="F183" s="18"/>
      <c r="G183" s="18"/>
      <c r="H183" s="18"/>
      <c r="I183" s="18"/>
      <c r="J183" s="18"/>
      <c r="K183" s="18"/>
      <c r="L183" s="18"/>
      <c r="M183" s="18"/>
      <c r="N183" s="18"/>
      <c r="O183" s="18"/>
      <c r="P183" s="40"/>
      <c r="Q183" s="18"/>
      <c r="R183" s="18"/>
      <c r="S183" s="18"/>
      <c r="T183" s="40"/>
      <c r="U183" s="18"/>
      <c r="V183" s="18"/>
      <c r="W183" s="18"/>
      <c r="X183" s="38"/>
      <c r="Z183" s="3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row>
    <row r="184" spans="1:110" x14ac:dyDescent="0.25">
      <c r="A184" s="44"/>
      <c r="B184" s="45"/>
      <c r="C184" s="18"/>
      <c r="D184" s="18"/>
      <c r="E184" s="18"/>
      <c r="F184" s="18"/>
      <c r="G184" s="18"/>
      <c r="H184" s="18"/>
      <c r="I184" s="18"/>
      <c r="J184" s="18"/>
      <c r="K184" s="18"/>
      <c r="L184" s="18"/>
      <c r="M184" s="18"/>
      <c r="N184" s="18"/>
      <c r="O184" s="18"/>
      <c r="P184" s="40"/>
      <c r="Q184" s="18"/>
      <c r="R184" s="18"/>
      <c r="S184" s="18"/>
      <c r="T184" s="40"/>
      <c r="U184" s="18"/>
      <c r="V184" s="18"/>
      <c r="W184" s="18"/>
      <c r="X184" s="38"/>
      <c r="Z184" s="3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row>
    <row r="185" spans="1:110" x14ac:dyDescent="0.25">
      <c r="A185" s="44"/>
      <c r="B185" s="45"/>
      <c r="C185" s="18"/>
      <c r="D185" s="18"/>
      <c r="E185" s="18"/>
      <c r="F185" s="18"/>
      <c r="G185" s="18"/>
      <c r="H185" s="18"/>
      <c r="I185" s="18"/>
      <c r="J185" s="18"/>
      <c r="K185" s="18"/>
      <c r="L185" s="18"/>
      <c r="M185" s="18"/>
      <c r="N185" s="18"/>
      <c r="O185" s="18"/>
      <c r="P185" s="40"/>
      <c r="Q185" s="18"/>
      <c r="R185" s="18"/>
      <c r="S185" s="18"/>
      <c r="T185" s="40"/>
      <c r="U185" s="18"/>
      <c r="V185" s="18"/>
      <c r="W185" s="18"/>
      <c r="X185" s="38"/>
      <c r="Z185" s="3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row>
    <row r="186" spans="1:110" x14ac:dyDescent="0.25">
      <c r="A186" s="44"/>
      <c r="B186" s="45"/>
      <c r="C186" s="18"/>
      <c r="D186" s="18"/>
      <c r="E186" s="18"/>
      <c r="F186" s="18"/>
      <c r="G186" s="18"/>
      <c r="H186" s="18"/>
      <c r="I186" s="18"/>
      <c r="J186" s="18"/>
      <c r="K186" s="18"/>
      <c r="L186" s="18"/>
      <c r="M186" s="18"/>
      <c r="N186" s="18"/>
      <c r="O186" s="18"/>
      <c r="P186" s="40"/>
      <c r="Q186" s="18"/>
      <c r="R186" s="18"/>
      <c r="S186" s="18"/>
      <c r="T186" s="40"/>
      <c r="U186" s="18"/>
      <c r="V186" s="18"/>
      <c r="W186" s="18"/>
      <c r="X186" s="38"/>
      <c r="Z186" s="3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row>
    <row r="187" spans="1:110" x14ac:dyDescent="0.25">
      <c r="A187" s="44"/>
      <c r="B187" s="45"/>
      <c r="C187" s="18"/>
      <c r="D187" s="18"/>
      <c r="E187" s="18"/>
      <c r="F187" s="18"/>
      <c r="G187" s="18"/>
      <c r="H187" s="18"/>
      <c r="I187" s="18"/>
      <c r="J187" s="18"/>
      <c r="K187" s="18"/>
      <c r="L187" s="18"/>
      <c r="M187" s="18"/>
      <c r="N187" s="18"/>
      <c r="O187" s="18"/>
      <c r="P187" s="40"/>
      <c r="Q187" s="18"/>
      <c r="R187" s="18"/>
      <c r="S187" s="18"/>
      <c r="T187" s="40"/>
      <c r="U187" s="18"/>
      <c r="V187" s="18"/>
      <c r="W187" s="18"/>
      <c r="X187" s="38"/>
      <c r="Z187" s="3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row>
    <row r="188" spans="1:110" x14ac:dyDescent="0.25">
      <c r="A188" s="44"/>
      <c r="B188" s="45"/>
      <c r="C188" s="18"/>
      <c r="D188" s="18"/>
      <c r="E188" s="18"/>
      <c r="F188" s="18"/>
      <c r="G188" s="18"/>
      <c r="H188" s="18"/>
      <c r="I188" s="18"/>
      <c r="J188" s="18"/>
      <c r="K188" s="18"/>
      <c r="L188" s="18"/>
      <c r="M188" s="18"/>
      <c r="N188" s="18"/>
      <c r="O188" s="18"/>
      <c r="P188" s="40"/>
      <c r="Q188" s="18"/>
      <c r="R188" s="18"/>
      <c r="S188" s="18"/>
      <c r="T188" s="40"/>
      <c r="U188" s="18"/>
      <c r="V188" s="18"/>
      <c r="W188" s="18"/>
      <c r="X188" s="38"/>
      <c r="Z188" s="3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row>
    <row r="189" spans="1:110" x14ac:dyDescent="0.25">
      <c r="A189" s="44"/>
      <c r="B189" s="45"/>
      <c r="C189" s="18"/>
      <c r="D189" s="18"/>
      <c r="E189" s="18"/>
      <c r="F189" s="18"/>
      <c r="G189" s="18"/>
      <c r="H189" s="18"/>
      <c r="I189" s="18"/>
      <c r="J189" s="18"/>
      <c r="K189" s="18"/>
      <c r="L189" s="18"/>
      <c r="M189" s="18"/>
      <c r="N189" s="18"/>
      <c r="O189" s="18"/>
      <c r="P189" s="40"/>
      <c r="Q189" s="18"/>
      <c r="R189" s="18"/>
      <c r="S189" s="18"/>
      <c r="T189" s="40"/>
      <c r="U189" s="18"/>
      <c r="V189" s="18"/>
      <c r="W189" s="18"/>
      <c r="X189" s="38"/>
      <c r="Z189" s="3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row>
    <row r="190" spans="1:110" x14ac:dyDescent="0.25">
      <c r="A190" s="44"/>
      <c r="B190" s="45"/>
      <c r="C190" s="18"/>
      <c r="D190" s="18"/>
      <c r="E190" s="18"/>
      <c r="F190" s="18"/>
      <c r="G190" s="18"/>
      <c r="H190" s="18"/>
      <c r="I190" s="18"/>
      <c r="J190" s="18"/>
      <c r="K190" s="18"/>
      <c r="L190" s="18"/>
      <c r="M190" s="18"/>
      <c r="N190" s="18"/>
      <c r="O190" s="18"/>
      <c r="P190" s="40"/>
      <c r="Q190" s="18"/>
      <c r="R190" s="18"/>
      <c r="S190" s="18"/>
      <c r="T190" s="40"/>
      <c r="U190" s="18"/>
      <c r="V190" s="18"/>
      <c r="W190" s="18"/>
      <c r="X190" s="38"/>
      <c r="Z190" s="3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row>
    <row r="191" spans="1:110" x14ac:dyDescent="0.25">
      <c r="A191" s="44"/>
      <c r="B191" s="45"/>
      <c r="C191" s="18"/>
      <c r="D191" s="18"/>
      <c r="E191" s="18"/>
      <c r="F191" s="18"/>
      <c r="G191" s="18"/>
      <c r="H191" s="18"/>
      <c r="I191" s="18"/>
      <c r="J191" s="18"/>
      <c r="K191" s="18"/>
      <c r="L191" s="18"/>
      <c r="M191" s="18"/>
      <c r="N191" s="18"/>
      <c r="O191" s="18"/>
      <c r="P191" s="40"/>
      <c r="Q191" s="18"/>
      <c r="R191" s="18"/>
      <c r="S191" s="18"/>
      <c r="T191" s="40"/>
      <c r="U191" s="18"/>
      <c r="V191" s="18"/>
      <c r="W191" s="18"/>
      <c r="X191" s="38"/>
      <c r="Z191" s="3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row>
    <row r="192" spans="1:110" x14ac:dyDescent="0.25">
      <c r="A192" s="44"/>
      <c r="B192" s="45"/>
      <c r="C192" s="18"/>
      <c r="D192" s="18"/>
      <c r="E192" s="18"/>
      <c r="F192" s="18"/>
      <c r="G192" s="18"/>
      <c r="H192" s="18"/>
      <c r="I192" s="18"/>
      <c r="J192" s="18"/>
      <c r="K192" s="18"/>
      <c r="L192" s="18"/>
      <c r="M192" s="18"/>
      <c r="N192" s="18"/>
      <c r="O192" s="18"/>
      <c r="P192" s="40"/>
      <c r="Q192" s="18"/>
      <c r="R192" s="18"/>
      <c r="S192" s="18"/>
      <c r="T192" s="40"/>
      <c r="U192" s="18"/>
      <c r="V192" s="18"/>
      <c r="W192" s="18"/>
      <c r="X192" s="38"/>
      <c r="Z192" s="3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row>
    <row r="193" spans="1:110" x14ac:dyDescent="0.25">
      <c r="A193" s="44"/>
      <c r="B193" s="45"/>
      <c r="C193" s="18"/>
      <c r="D193" s="18"/>
      <c r="E193" s="18"/>
      <c r="F193" s="18"/>
      <c r="G193" s="18"/>
      <c r="H193" s="18"/>
      <c r="I193" s="18"/>
      <c r="J193" s="18"/>
      <c r="K193" s="18"/>
      <c r="L193" s="18"/>
      <c r="M193" s="18"/>
      <c r="N193" s="18"/>
      <c r="O193" s="18"/>
      <c r="P193" s="40"/>
      <c r="Q193" s="18"/>
      <c r="R193" s="18"/>
      <c r="S193" s="18"/>
      <c r="T193" s="40"/>
      <c r="U193" s="18"/>
      <c r="V193" s="18"/>
      <c r="W193" s="18"/>
      <c r="X193" s="38"/>
      <c r="Z193" s="3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row>
    <row r="194" spans="1:110" x14ac:dyDescent="0.25">
      <c r="A194" s="38"/>
      <c r="B194" s="50"/>
      <c r="C194" s="18"/>
      <c r="D194" s="18"/>
      <c r="E194" s="18"/>
      <c r="F194" s="18"/>
      <c r="G194" s="18"/>
      <c r="H194" s="18"/>
      <c r="I194" s="18"/>
      <c r="J194" s="18"/>
      <c r="K194" s="18"/>
      <c r="L194" s="18"/>
      <c r="M194" s="18"/>
      <c r="N194" s="18"/>
      <c r="O194" s="18"/>
      <c r="P194" s="40"/>
      <c r="Q194" s="18"/>
      <c r="R194" s="18"/>
      <c r="S194" s="18"/>
      <c r="T194" s="40"/>
      <c r="U194" s="18"/>
      <c r="V194" s="18"/>
      <c r="W194" s="18"/>
      <c r="X194" s="38"/>
      <c r="Z194" s="3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row>
    <row r="195" spans="1:110" x14ac:dyDescent="0.25">
      <c r="A195" s="38"/>
      <c r="B195" s="50"/>
      <c r="C195" s="18"/>
      <c r="D195" s="18"/>
      <c r="E195" s="18"/>
      <c r="F195" s="18"/>
      <c r="G195" s="18"/>
      <c r="H195" s="18"/>
      <c r="I195" s="18"/>
      <c r="J195" s="18"/>
      <c r="K195" s="18"/>
      <c r="L195" s="18"/>
      <c r="M195" s="18"/>
      <c r="N195" s="18"/>
      <c r="O195" s="18"/>
      <c r="P195" s="40"/>
      <c r="Q195" s="18"/>
      <c r="R195" s="18"/>
      <c r="S195" s="18"/>
      <c r="T195" s="40"/>
      <c r="U195" s="18"/>
      <c r="V195" s="18"/>
      <c r="W195" s="18"/>
      <c r="X195" s="38"/>
      <c r="Z195" s="3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row>
    <row r="196" spans="1:110" x14ac:dyDescent="0.25">
      <c r="A196" s="38"/>
      <c r="B196" s="50"/>
      <c r="C196" s="18"/>
      <c r="D196" s="18"/>
      <c r="E196" s="18"/>
      <c r="F196" s="18"/>
      <c r="G196" s="18"/>
      <c r="H196" s="18"/>
      <c r="I196" s="18"/>
      <c r="J196" s="18"/>
      <c r="K196" s="18"/>
      <c r="L196" s="18"/>
      <c r="M196" s="18"/>
      <c r="N196" s="18"/>
      <c r="O196" s="18"/>
      <c r="P196" s="40"/>
      <c r="Q196" s="18"/>
      <c r="R196" s="18"/>
      <c r="S196" s="18"/>
      <c r="T196" s="40"/>
      <c r="U196" s="18"/>
      <c r="V196" s="18"/>
      <c r="W196" s="18"/>
      <c r="X196" s="38"/>
      <c r="Z196" s="3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row>
    <row r="197" spans="1:110" x14ac:dyDescent="0.25">
      <c r="A197" s="38"/>
      <c r="B197" s="50"/>
      <c r="C197" s="18"/>
      <c r="D197" s="18"/>
      <c r="E197" s="18"/>
      <c r="F197" s="18"/>
      <c r="G197" s="18"/>
      <c r="H197" s="18"/>
      <c r="I197" s="18"/>
      <c r="J197" s="18"/>
      <c r="K197" s="18"/>
      <c r="L197" s="18"/>
      <c r="M197" s="18"/>
      <c r="N197" s="18"/>
      <c r="O197" s="18"/>
      <c r="P197" s="40"/>
      <c r="Q197" s="18"/>
      <c r="R197" s="18"/>
      <c r="S197" s="18"/>
      <c r="T197" s="40"/>
      <c r="U197" s="18"/>
      <c r="V197" s="18"/>
      <c r="W197" s="18"/>
      <c r="X197" s="38"/>
      <c r="Z197" s="3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row>
    <row r="198" spans="1:110" x14ac:dyDescent="0.25">
      <c r="A198" s="38"/>
      <c r="B198" s="50"/>
      <c r="C198" s="18"/>
      <c r="D198" s="18"/>
      <c r="E198" s="18"/>
      <c r="F198" s="18"/>
      <c r="G198" s="18"/>
      <c r="H198" s="18"/>
      <c r="I198" s="18"/>
      <c r="J198" s="18"/>
      <c r="K198" s="18"/>
      <c r="L198" s="18"/>
      <c r="M198" s="18"/>
      <c r="N198" s="18"/>
      <c r="O198" s="18"/>
      <c r="P198" s="40"/>
      <c r="Q198" s="18"/>
      <c r="R198" s="18"/>
      <c r="S198" s="18"/>
      <c r="T198" s="40"/>
      <c r="U198" s="18"/>
      <c r="V198" s="18"/>
      <c r="W198" s="18"/>
      <c r="X198" s="38"/>
      <c r="Z198" s="3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row>
    <row r="199" spans="1:110" x14ac:dyDescent="0.25">
      <c r="A199" s="38"/>
      <c r="B199" s="50"/>
      <c r="C199" s="18"/>
      <c r="D199" s="18"/>
      <c r="E199" s="18"/>
      <c r="F199" s="18"/>
      <c r="G199" s="18"/>
      <c r="H199" s="18"/>
      <c r="I199" s="18"/>
      <c r="J199" s="18"/>
      <c r="K199" s="18"/>
      <c r="L199" s="18"/>
      <c r="M199" s="18"/>
      <c r="N199" s="18"/>
      <c r="O199" s="18"/>
      <c r="P199" s="40"/>
      <c r="Q199" s="18"/>
      <c r="R199" s="18"/>
      <c r="S199" s="18"/>
      <c r="T199" s="40"/>
      <c r="U199" s="18"/>
      <c r="V199" s="18"/>
      <c r="W199" s="18"/>
      <c r="X199" s="38"/>
      <c r="Z199" s="3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row>
    <row r="200" spans="1:110" x14ac:dyDescent="0.25">
      <c r="A200" s="38"/>
      <c r="B200" s="50"/>
      <c r="C200" s="18"/>
      <c r="D200" s="18"/>
      <c r="E200" s="18"/>
      <c r="F200" s="18"/>
      <c r="G200" s="18"/>
      <c r="H200" s="18"/>
      <c r="I200" s="18"/>
      <c r="J200" s="18"/>
      <c r="K200" s="18"/>
      <c r="L200" s="18"/>
      <c r="M200" s="18"/>
      <c r="N200" s="18"/>
      <c r="O200" s="18"/>
      <c r="P200" s="40"/>
      <c r="Q200" s="18"/>
      <c r="R200" s="18"/>
      <c r="S200" s="18"/>
      <c r="T200" s="40"/>
      <c r="U200" s="18"/>
      <c r="V200" s="18"/>
      <c r="W200" s="18"/>
      <c r="X200" s="38"/>
      <c r="Z200" s="3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row>
    <row r="201" spans="1:110" x14ac:dyDescent="0.25">
      <c r="A201" s="38"/>
      <c r="B201" s="50"/>
      <c r="C201" s="18"/>
      <c r="D201" s="18"/>
      <c r="E201" s="18"/>
      <c r="F201" s="18"/>
      <c r="G201" s="18"/>
      <c r="H201" s="18"/>
      <c r="I201" s="18"/>
      <c r="J201" s="18"/>
      <c r="K201" s="18"/>
      <c r="L201" s="18"/>
      <c r="M201" s="18"/>
      <c r="N201" s="18"/>
      <c r="O201" s="18"/>
      <c r="P201" s="40"/>
      <c r="Q201" s="18"/>
      <c r="R201" s="18"/>
      <c r="S201" s="18"/>
      <c r="T201" s="40"/>
      <c r="U201" s="18"/>
      <c r="V201" s="18"/>
      <c r="W201" s="18"/>
      <c r="X201" s="38"/>
      <c r="Z201" s="3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row>
    <row r="202" spans="1:110" x14ac:dyDescent="0.25">
      <c r="A202" s="38"/>
      <c r="B202" s="50"/>
      <c r="C202" s="18"/>
      <c r="D202" s="18"/>
      <c r="E202" s="18"/>
      <c r="F202" s="18"/>
      <c r="G202" s="18"/>
      <c r="H202" s="18"/>
      <c r="I202" s="18"/>
      <c r="J202" s="18"/>
      <c r="K202" s="18"/>
      <c r="L202" s="18"/>
      <c r="M202" s="18"/>
      <c r="N202" s="18"/>
      <c r="O202" s="18"/>
      <c r="P202" s="40"/>
      <c r="Q202" s="18"/>
      <c r="R202" s="18"/>
      <c r="S202" s="18"/>
      <c r="T202" s="40"/>
      <c r="U202" s="18"/>
      <c r="V202" s="18"/>
      <c r="W202" s="18"/>
      <c r="X202" s="38"/>
      <c r="Z202" s="3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row>
    <row r="203" spans="1:110" x14ac:dyDescent="0.25">
      <c r="A203" s="38"/>
      <c r="B203" s="50"/>
      <c r="C203" s="18"/>
      <c r="D203" s="18"/>
      <c r="E203" s="18"/>
      <c r="F203" s="18"/>
      <c r="G203" s="18"/>
      <c r="H203" s="18"/>
      <c r="I203" s="18"/>
      <c r="J203" s="18"/>
      <c r="K203" s="18"/>
      <c r="L203" s="18"/>
      <c r="M203" s="18"/>
      <c r="N203" s="18"/>
      <c r="O203" s="18"/>
      <c r="P203" s="40"/>
      <c r="Q203" s="18"/>
      <c r="R203" s="18"/>
      <c r="S203" s="18"/>
      <c r="T203" s="40"/>
      <c r="U203" s="18"/>
      <c r="V203" s="18"/>
      <c r="W203" s="18"/>
      <c r="X203" s="38"/>
      <c r="Z203" s="3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row>
    <row r="204" spans="1:110" x14ac:dyDescent="0.25">
      <c r="A204" s="38"/>
      <c r="B204" s="50"/>
      <c r="C204" s="18"/>
      <c r="D204" s="18"/>
      <c r="E204" s="18"/>
      <c r="F204" s="18"/>
      <c r="G204" s="18"/>
      <c r="H204" s="18"/>
      <c r="I204" s="18"/>
      <c r="J204" s="18"/>
      <c r="K204" s="18"/>
      <c r="L204" s="18"/>
      <c r="M204" s="18"/>
      <c r="N204" s="18"/>
      <c r="O204" s="18"/>
      <c r="P204" s="40"/>
      <c r="Q204" s="18"/>
      <c r="R204" s="18"/>
      <c r="S204" s="18"/>
      <c r="T204" s="40"/>
      <c r="U204" s="18"/>
      <c r="V204" s="18"/>
      <c r="W204" s="18"/>
      <c r="X204" s="38"/>
      <c r="Z204" s="3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row>
    <row r="205" spans="1:110" x14ac:dyDescent="0.25">
      <c r="A205" s="38"/>
      <c r="B205" s="50"/>
      <c r="C205" s="18"/>
      <c r="D205" s="18"/>
      <c r="E205" s="18"/>
      <c r="F205" s="18"/>
      <c r="G205" s="18"/>
      <c r="H205" s="18"/>
      <c r="I205" s="18"/>
      <c r="J205" s="18"/>
      <c r="K205" s="18"/>
      <c r="L205" s="18"/>
      <c r="M205" s="18"/>
      <c r="N205" s="18"/>
      <c r="O205" s="18"/>
      <c r="P205" s="40"/>
      <c r="Q205" s="18"/>
      <c r="R205" s="18"/>
      <c r="S205" s="18"/>
      <c r="T205" s="40"/>
      <c r="U205" s="18"/>
      <c r="V205" s="18"/>
      <c r="W205" s="18"/>
      <c r="X205" s="38"/>
      <c r="Z205" s="3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row>
    <row r="206" spans="1:110" x14ac:dyDescent="0.25">
      <c r="A206" s="38"/>
      <c r="B206" s="50"/>
      <c r="C206" s="18"/>
      <c r="D206" s="18"/>
      <c r="E206" s="18"/>
      <c r="F206" s="18"/>
      <c r="G206" s="18"/>
      <c r="H206" s="18"/>
      <c r="I206" s="18"/>
      <c r="J206" s="18"/>
      <c r="K206" s="18"/>
      <c r="L206" s="18"/>
      <c r="M206" s="18"/>
      <c r="N206" s="18"/>
      <c r="O206" s="18"/>
      <c r="P206" s="40"/>
      <c r="Q206" s="18"/>
      <c r="R206" s="18"/>
      <c r="S206" s="18"/>
      <c r="T206" s="40"/>
      <c r="U206" s="18"/>
      <c r="V206" s="18"/>
      <c r="W206" s="18"/>
      <c r="X206" s="38"/>
      <c r="Z206" s="3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row>
    <row r="207" spans="1:110" x14ac:dyDescent="0.25">
      <c r="A207" s="38"/>
      <c r="B207" s="50"/>
      <c r="C207" s="18"/>
      <c r="D207" s="18"/>
      <c r="E207" s="18"/>
      <c r="F207" s="18"/>
      <c r="G207" s="18"/>
      <c r="H207" s="18"/>
      <c r="I207" s="18"/>
      <c r="J207" s="18"/>
      <c r="K207" s="18"/>
      <c r="L207" s="18"/>
      <c r="M207" s="18"/>
      <c r="N207" s="18"/>
      <c r="O207" s="18"/>
      <c r="P207" s="40"/>
      <c r="Q207" s="18"/>
      <c r="R207" s="18"/>
      <c r="S207" s="18"/>
      <c r="T207" s="40"/>
      <c r="U207" s="18"/>
      <c r="V207" s="18"/>
      <c r="W207" s="18"/>
      <c r="X207" s="38"/>
      <c r="Z207" s="3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row>
    <row r="208" spans="1:110" x14ac:dyDescent="0.25">
      <c r="A208" s="38"/>
      <c r="B208" s="50"/>
      <c r="C208" s="18"/>
      <c r="D208" s="18"/>
      <c r="E208" s="18"/>
      <c r="F208" s="18"/>
      <c r="G208" s="18"/>
      <c r="H208" s="18"/>
      <c r="I208" s="18"/>
      <c r="J208" s="18"/>
      <c r="K208" s="18"/>
      <c r="L208" s="18"/>
      <c r="M208" s="18"/>
      <c r="N208" s="18"/>
      <c r="O208" s="18"/>
      <c r="P208" s="40"/>
      <c r="Q208" s="18"/>
      <c r="R208" s="18"/>
      <c r="S208" s="18"/>
      <c r="T208" s="40"/>
      <c r="U208" s="18"/>
      <c r="V208" s="18"/>
      <c r="W208" s="18"/>
      <c r="X208" s="38"/>
      <c r="Z208" s="3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row>
    <row r="209" spans="1:110" x14ac:dyDescent="0.25">
      <c r="A209" s="38"/>
      <c r="B209" s="50"/>
      <c r="C209" s="18"/>
      <c r="D209" s="18"/>
      <c r="E209" s="18"/>
      <c r="F209" s="18"/>
      <c r="G209" s="18"/>
      <c r="H209" s="18"/>
      <c r="I209" s="18"/>
      <c r="J209" s="18"/>
      <c r="K209" s="18"/>
      <c r="L209" s="18"/>
      <c r="M209" s="18"/>
      <c r="N209" s="18"/>
      <c r="O209" s="18"/>
      <c r="P209" s="40"/>
      <c r="Q209" s="18"/>
      <c r="R209" s="18"/>
      <c r="S209" s="18"/>
      <c r="T209" s="40"/>
      <c r="U209" s="18"/>
      <c r="V209" s="18"/>
      <c r="W209" s="18"/>
      <c r="X209" s="38"/>
      <c r="Z209" s="3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row>
    <row r="210" spans="1:110" x14ac:dyDescent="0.25">
      <c r="A210" s="38"/>
      <c r="B210" s="50"/>
      <c r="C210" s="18"/>
      <c r="D210" s="18"/>
      <c r="E210" s="18"/>
      <c r="F210" s="18"/>
      <c r="G210" s="18"/>
      <c r="H210" s="18"/>
      <c r="I210" s="18"/>
      <c r="J210" s="18"/>
      <c r="K210" s="18"/>
      <c r="L210" s="18"/>
      <c r="M210" s="18"/>
      <c r="N210" s="18"/>
      <c r="O210" s="18"/>
      <c r="P210" s="40"/>
      <c r="Q210" s="18"/>
      <c r="R210" s="18"/>
      <c r="S210" s="18"/>
      <c r="T210" s="40"/>
      <c r="U210" s="18"/>
      <c r="V210" s="18"/>
      <c r="W210" s="18"/>
      <c r="X210" s="38"/>
      <c r="Z210" s="3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row>
    <row r="211" spans="1:110" x14ac:dyDescent="0.25">
      <c r="A211" s="38"/>
      <c r="B211" s="50"/>
      <c r="C211" s="18"/>
      <c r="D211" s="18"/>
      <c r="E211" s="18"/>
      <c r="F211" s="18"/>
      <c r="G211" s="18"/>
      <c r="H211" s="18"/>
      <c r="I211" s="18"/>
      <c r="J211" s="18"/>
      <c r="K211" s="18"/>
      <c r="L211" s="18"/>
      <c r="M211" s="18"/>
      <c r="N211" s="18"/>
      <c r="O211" s="18"/>
      <c r="P211" s="40"/>
      <c r="Q211" s="18"/>
      <c r="R211" s="18"/>
      <c r="S211" s="18"/>
      <c r="T211" s="40"/>
      <c r="U211" s="18"/>
      <c r="V211" s="18"/>
      <c r="W211" s="18"/>
      <c r="X211" s="38"/>
      <c r="Z211" s="3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row>
    <row r="212" spans="1:110" x14ac:dyDescent="0.25">
      <c r="A212" s="38"/>
      <c r="B212" s="50"/>
      <c r="C212" s="18"/>
      <c r="D212" s="18"/>
      <c r="E212" s="18"/>
      <c r="F212" s="18"/>
      <c r="G212" s="18"/>
      <c r="H212" s="18"/>
      <c r="I212" s="18"/>
      <c r="J212" s="18"/>
      <c r="K212" s="18"/>
      <c r="L212" s="18"/>
      <c r="M212" s="18"/>
      <c r="N212" s="18"/>
      <c r="O212" s="18"/>
      <c r="P212" s="40"/>
      <c r="Q212" s="18"/>
      <c r="R212" s="18"/>
      <c r="S212" s="18"/>
      <c r="T212" s="40"/>
      <c r="U212" s="18"/>
      <c r="V212" s="18"/>
      <c r="W212" s="18"/>
      <c r="X212" s="38"/>
      <c r="Z212" s="3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row>
    <row r="213" spans="1:110" x14ac:dyDescent="0.25">
      <c r="A213" s="38"/>
      <c r="B213" s="50"/>
      <c r="C213" s="18"/>
      <c r="D213" s="18"/>
      <c r="E213" s="18"/>
      <c r="F213" s="18"/>
      <c r="G213" s="18"/>
      <c r="H213" s="18"/>
      <c r="I213" s="18"/>
      <c r="J213" s="18"/>
      <c r="K213" s="18"/>
      <c r="L213" s="18"/>
      <c r="M213" s="18"/>
      <c r="N213" s="18"/>
      <c r="O213" s="18"/>
      <c r="P213" s="40"/>
      <c r="Q213" s="18"/>
      <c r="R213" s="18"/>
      <c r="S213" s="18"/>
      <c r="T213" s="40"/>
      <c r="U213" s="18"/>
      <c r="V213" s="18"/>
      <c r="W213" s="18"/>
      <c r="X213" s="38"/>
      <c r="Z213" s="3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row>
    <row r="214" spans="1:110" x14ac:dyDescent="0.25">
      <c r="A214" s="38"/>
      <c r="B214" s="50"/>
      <c r="C214" s="18"/>
      <c r="D214" s="18"/>
      <c r="E214" s="18"/>
      <c r="F214" s="18"/>
      <c r="G214" s="18"/>
      <c r="H214" s="18"/>
      <c r="I214" s="18"/>
      <c r="J214" s="18"/>
      <c r="K214" s="18"/>
      <c r="L214" s="18"/>
      <c r="M214" s="18"/>
      <c r="N214" s="18"/>
      <c r="O214" s="18"/>
      <c r="P214" s="40"/>
      <c r="Q214" s="18"/>
      <c r="R214" s="18"/>
      <c r="S214" s="18"/>
      <c r="T214" s="40"/>
      <c r="U214" s="18"/>
      <c r="V214" s="18"/>
      <c r="W214" s="18"/>
      <c r="X214" s="38"/>
      <c r="Z214" s="3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row>
    <row r="215" spans="1:110" x14ac:dyDescent="0.25">
      <c r="A215" s="38"/>
      <c r="B215" s="50"/>
      <c r="C215" s="18"/>
      <c r="D215" s="18"/>
      <c r="E215" s="18"/>
      <c r="F215" s="18"/>
      <c r="G215" s="18"/>
      <c r="H215" s="18"/>
      <c r="I215" s="18"/>
      <c r="J215" s="18"/>
      <c r="K215" s="18"/>
      <c r="L215" s="18"/>
      <c r="M215" s="18"/>
      <c r="N215" s="18"/>
      <c r="O215" s="18"/>
      <c r="P215" s="40"/>
      <c r="Q215" s="18"/>
      <c r="R215" s="18"/>
      <c r="S215" s="18"/>
      <c r="T215" s="40"/>
      <c r="U215" s="18"/>
      <c r="V215" s="18"/>
      <c r="W215" s="18"/>
      <c r="X215" s="38"/>
      <c r="Z215" s="3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row>
    <row r="216" spans="1:110" x14ac:dyDescent="0.25">
      <c r="A216" s="38"/>
      <c r="B216" s="50"/>
      <c r="C216" s="18"/>
      <c r="D216" s="18"/>
      <c r="E216" s="18"/>
      <c r="F216" s="18"/>
      <c r="G216" s="18"/>
      <c r="H216" s="18"/>
      <c r="I216" s="18"/>
      <c r="J216" s="18"/>
      <c r="K216" s="18"/>
      <c r="L216" s="18"/>
      <c r="M216" s="18"/>
      <c r="N216" s="18"/>
      <c r="O216" s="18"/>
      <c r="P216" s="40"/>
      <c r="Q216" s="18"/>
      <c r="R216" s="18"/>
      <c r="S216" s="18"/>
      <c r="T216" s="40"/>
      <c r="U216" s="18"/>
      <c r="V216" s="18"/>
      <c r="W216" s="18"/>
      <c r="X216" s="38"/>
      <c r="Z216" s="3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row>
    <row r="217" spans="1:110" x14ac:dyDescent="0.25">
      <c r="A217" s="38"/>
      <c r="B217" s="50"/>
      <c r="C217" s="18"/>
      <c r="D217" s="18"/>
      <c r="E217" s="18"/>
      <c r="F217" s="18"/>
      <c r="G217" s="18"/>
      <c r="H217" s="18"/>
      <c r="I217" s="18"/>
      <c r="J217" s="18"/>
      <c r="K217" s="18"/>
      <c r="L217" s="18"/>
      <c r="M217" s="18"/>
      <c r="N217" s="18"/>
      <c r="O217" s="18"/>
      <c r="P217" s="40"/>
      <c r="Q217" s="18"/>
      <c r="R217" s="18"/>
      <c r="S217" s="18"/>
      <c r="T217" s="40"/>
      <c r="U217" s="18"/>
      <c r="V217" s="18"/>
      <c r="W217" s="18"/>
      <c r="X217" s="38"/>
      <c r="Z217" s="3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row>
    <row r="218" spans="1:110" x14ac:dyDescent="0.25">
      <c r="A218" s="38"/>
      <c r="B218" s="50"/>
      <c r="C218" s="18"/>
      <c r="D218" s="18"/>
      <c r="E218" s="18"/>
      <c r="F218" s="18"/>
      <c r="G218" s="18"/>
      <c r="H218" s="18"/>
      <c r="I218" s="18"/>
      <c r="J218" s="18"/>
      <c r="K218" s="18"/>
      <c r="L218" s="18"/>
      <c r="M218" s="18"/>
      <c r="N218" s="18"/>
      <c r="O218" s="18"/>
      <c r="P218" s="40"/>
      <c r="Q218" s="18"/>
      <c r="R218" s="18"/>
      <c r="S218" s="18"/>
      <c r="T218" s="40"/>
      <c r="U218" s="18"/>
      <c r="V218" s="18"/>
      <c r="W218" s="18"/>
      <c r="X218" s="38"/>
      <c r="Z218" s="3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row>
    <row r="219" spans="1:110" x14ac:dyDescent="0.25">
      <c r="A219" s="38"/>
      <c r="B219" s="50"/>
      <c r="C219" s="18"/>
      <c r="D219" s="18"/>
      <c r="E219" s="18"/>
      <c r="F219" s="18"/>
      <c r="G219" s="18"/>
      <c r="H219" s="18"/>
      <c r="I219" s="18"/>
      <c r="J219" s="18"/>
      <c r="K219" s="18"/>
      <c r="L219" s="18"/>
      <c r="M219" s="18"/>
      <c r="N219" s="18"/>
      <c r="O219" s="18"/>
      <c r="P219" s="40"/>
      <c r="Q219" s="18"/>
      <c r="R219" s="18"/>
      <c r="S219" s="18"/>
      <c r="T219" s="40"/>
      <c r="U219" s="18"/>
      <c r="V219" s="18"/>
      <c r="W219" s="18"/>
      <c r="X219" s="38"/>
      <c r="Z219" s="3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row>
    <row r="220" spans="1:110" x14ac:dyDescent="0.25">
      <c r="A220" s="38"/>
      <c r="B220" s="50"/>
      <c r="C220" s="18"/>
      <c r="D220" s="18"/>
      <c r="E220" s="18"/>
      <c r="F220" s="18"/>
      <c r="G220" s="18"/>
      <c r="H220" s="18"/>
      <c r="I220" s="18"/>
      <c r="J220" s="18"/>
      <c r="K220" s="18"/>
      <c r="L220" s="18"/>
      <c r="M220" s="18"/>
      <c r="N220" s="18"/>
      <c r="O220" s="18"/>
      <c r="P220" s="40"/>
      <c r="Q220" s="18"/>
      <c r="R220" s="18"/>
      <c r="S220" s="18"/>
      <c r="T220" s="40"/>
      <c r="U220" s="18"/>
      <c r="V220" s="18"/>
      <c r="W220" s="18"/>
      <c r="X220" s="38"/>
      <c r="Z220" s="3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row>
    <row r="221" spans="1:110" x14ac:dyDescent="0.25">
      <c r="A221" s="38"/>
      <c r="B221" s="50"/>
      <c r="C221" s="18"/>
      <c r="D221" s="18"/>
      <c r="E221" s="18"/>
      <c r="F221" s="18"/>
      <c r="G221" s="18"/>
      <c r="H221" s="18"/>
      <c r="I221" s="18"/>
      <c r="J221" s="18"/>
      <c r="K221" s="18"/>
      <c r="L221" s="18"/>
      <c r="M221" s="18"/>
      <c r="N221" s="18"/>
      <c r="O221" s="18"/>
      <c r="P221" s="40"/>
      <c r="Q221" s="18"/>
      <c r="R221" s="18"/>
      <c r="S221" s="18"/>
      <c r="T221" s="40"/>
      <c r="U221" s="18"/>
      <c r="V221" s="18"/>
      <c r="W221" s="18"/>
      <c r="X221" s="38"/>
      <c r="Z221" s="3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row>
    <row r="222" spans="1:110" x14ac:dyDescent="0.25">
      <c r="A222" s="38"/>
      <c r="B222" s="50"/>
      <c r="C222" s="18"/>
      <c r="D222" s="18"/>
      <c r="E222" s="18"/>
      <c r="F222" s="18"/>
      <c r="G222" s="18"/>
      <c r="H222" s="18"/>
      <c r="I222" s="18"/>
      <c r="J222" s="18"/>
      <c r="K222" s="18"/>
      <c r="L222" s="18"/>
      <c r="M222" s="18"/>
      <c r="N222" s="18"/>
      <c r="O222" s="18"/>
      <c r="P222" s="40"/>
      <c r="Q222" s="18"/>
      <c r="R222" s="18"/>
      <c r="S222" s="18"/>
      <c r="T222" s="40"/>
      <c r="U222" s="18"/>
      <c r="V222" s="18"/>
      <c r="W222" s="18"/>
      <c r="X222" s="38"/>
      <c r="Z222" s="3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row>
    <row r="223" spans="1:110" x14ac:dyDescent="0.25">
      <c r="A223" s="38"/>
      <c r="B223" s="50"/>
      <c r="C223" s="18"/>
      <c r="D223" s="18"/>
      <c r="E223" s="18"/>
      <c r="F223" s="18"/>
      <c r="G223" s="18"/>
      <c r="H223" s="18"/>
      <c r="I223" s="18"/>
      <c r="J223" s="18"/>
      <c r="K223" s="18"/>
      <c r="L223" s="18"/>
      <c r="M223" s="18"/>
      <c r="N223" s="18"/>
      <c r="O223" s="18"/>
      <c r="P223" s="40"/>
      <c r="Q223" s="18"/>
      <c r="R223" s="18"/>
      <c r="S223" s="18"/>
      <c r="T223" s="40"/>
      <c r="U223" s="18"/>
      <c r="V223" s="18"/>
      <c r="W223" s="18"/>
      <c r="X223" s="38"/>
      <c r="Z223" s="3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row>
    <row r="224" spans="1:110" x14ac:dyDescent="0.25">
      <c r="A224" s="38"/>
      <c r="B224" s="50"/>
      <c r="C224" s="18"/>
      <c r="D224" s="18"/>
      <c r="E224" s="18"/>
      <c r="F224" s="18"/>
      <c r="G224" s="18"/>
      <c r="H224" s="18"/>
      <c r="I224" s="18"/>
      <c r="J224" s="18"/>
      <c r="K224" s="18"/>
      <c r="L224" s="18"/>
      <c r="M224" s="18"/>
      <c r="N224" s="18"/>
      <c r="O224" s="18"/>
      <c r="P224" s="40"/>
      <c r="Q224" s="18"/>
      <c r="R224" s="18"/>
      <c r="S224" s="18"/>
      <c r="T224" s="40"/>
      <c r="U224" s="18"/>
      <c r="V224" s="18"/>
      <c r="W224" s="18"/>
      <c r="X224" s="38"/>
      <c r="Z224" s="3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row>
    <row r="225" spans="1:110" x14ac:dyDescent="0.25">
      <c r="A225" s="38"/>
      <c r="B225" s="50"/>
      <c r="C225" s="18"/>
      <c r="D225" s="18"/>
      <c r="E225" s="18"/>
      <c r="F225" s="18"/>
      <c r="G225" s="18"/>
      <c r="H225" s="18"/>
      <c r="I225" s="18"/>
      <c r="J225" s="18"/>
      <c r="K225" s="18"/>
      <c r="L225" s="18"/>
      <c r="M225" s="18"/>
      <c r="N225" s="18"/>
      <c r="O225" s="18"/>
      <c r="P225" s="40"/>
      <c r="Q225" s="18"/>
      <c r="R225" s="18"/>
      <c r="S225" s="18"/>
      <c r="T225" s="40"/>
      <c r="U225" s="18"/>
      <c r="V225" s="18"/>
      <c r="W225" s="18"/>
      <c r="X225" s="38"/>
      <c r="Z225" s="3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row>
    <row r="226" spans="1:110" x14ac:dyDescent="0.25">
      <c r="A226" s="38"/>
      <c r="B226" s="50"/>
      <c r="C226" s="18"/>
      <c r="D226" s="18"/>
      <c r="E226" s="18"/>
      <c r="F226" s="18"/>
      <c r="G226" s="18"/>
      <c r="H226" s="18"/>
      <c r="I226" s="18"/>
      <c r="J226" s="18"/>
      <c r="K226" s="18"/>
      <c r="L226" s="18"/>
      <c r="M226" s="18"/>
      <c r="N226" s="18"/>
      <c r="O226" s="18"/>
      <c r="P226" s="40"/>
      <c r="Q226" s="18"/>
      <c r="R226" s="18"/>
      <c r="S226" s="18"/>
      <c r="T226" s="40"/>
      <c r="U226" s="18"/>
      <c r="V226" s="18"/>
      <c r="W226" s="18"/>
      <c r="X226" s="38"/>
      <c r="Z226" s="3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row>
    <row r="227" spans="1:110" x14ac:dyDescent="0.25">
      <c r="A227" s="38"/>
      <c r="B227" s="50"/>
      <c r="C227" s="18"/>
      <c r="D227" s="18"/>
      <c r="E227" s="18"/>
      <c r="F227" s="18"/>
      <c r="G227" s="18"/>
      <c r="H227" s="18"/>
      <c r="I227" s="18"/>
      <c r="J227" s="18"/>
      <c r="K227" s="18"/>
      <c r="L227" s="18"/>
      <c r="M227" s="18"/>
      <c r="N227" s="18"/>
      <c r="O227" s="18"/>
      <c r="P227" s="40"/>
      <c r="Q227" s="18"/>
      <c r="R227" s="18"/>
      <c r="S227" s="18"/>
      <c r="T227" s="40"/>
      <c r="U227" s="18"/>
      <c r="V227" s="18"/>
      <c r="W227" s="18"/>
      <c r="X227" s="38"/>
      <c r="Z227" s="3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row>
    <row r="228" spans="1:110" x14ac:dyDescent="0.25">
      <c r="A228" s="38"/>
      <c r="B228" s="50"/>
      <c r="C228" s="18"/>
      <c r="D228" s="18"/>
      <c r="E228" s="18"/>
      <c r="F228" s="18"/>
      <c r="G228" s="18"/>
      <c r="H228" s="18"/>
      <c r="I228" s="18"/>
      <c r="J228" s="18"/>
      <c r="K228" s="18"/>
      <c r="L228" s="18"/>
      <c r="M228" s="18"/>
      <c r="N228" s="18"/>
      <c r="O228" s="18"/>
      <c r="P228" s="40"/>
      <c r="Q228" s="18"/>
      <c r="R228" s="18"/>
      <c r="S228" s="18"/>
      <c r="T228" s="40"/>
      <c r="U228" s="18"/>
      <c r="V228" s="18"/>
      <c r="W228" s="18"/>
      <c r="X228" s="38"/>
      <c r="Z228" s="3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row>
    <row r="229" spans="1:110" x14ac:dyDescent="0.25">
      <c r="A229" s="38"/>
      <c r="B229" s="50"/>
      <c r="C229" s="18"/>
      <c r="D229" s="18"/>
      <c r="E229" s="18"/>
      <c r="F229" s="18"/>
      <c r="G229" s="18"/>
      <c r="H229" s="18"/>
      <c r="I229" s="18"/>
      <c r="J229" s="18"/>
      <c r="K229" s="18"/>
      <c r="L229" s="18"/>
      <c r="M229" s="18"/>
      <c r="N229" s="18"/>
      <c r="O229" s="18"/>
      <c r="P229" s="40"/>
      <c r="Q229" s="18"/>
      <c r="R229" s="18"/>
      <c r="S229" s="18"/>
      <c r="T229" s="40"/>
      <c r="U229" s="18"/>
      <c r="V229" s="18"/>
      <c r="W229" s="18"/>
      <c r="X229" s="38"/>
      <c r="Z229" s="3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row>
    <row r="230" spans="1:110" x14ac:dyDescent="0.25">
      <c r="A230" s="38"/>
      <c r="B230" s="50"/>
      <c r="C230" s="18"/>
      <c r="D230" s="18"/>
      <c r="E230" s="18"/>
      <c r="F230" s="18"/>
      <c r="G230" s="18"/>
      <c r="H230" s="18"/>
      <c r="I230" s="18"/>
      <c r="J230" s="18"/>
      <c r="K230" s="18"/>
      <c r="L230" s="18"/>
      <c r="M230" s="18"/>
      <c r="N230" s="18"/>
      <c r="O230" s="18"/>
      <c r="P230" s="40"/>
      <c r="Q230" s="18"/>
      <c r="R230" s="18"/>
      <c r="S230" s="18"/>
      <c r="T230" s="40"/>
      <c r="U230" s="18"/>
      <c r="V230" s="18"/>
      <c r="W230" s="18"/>
      <c r="X230" s="38"/>
      <c r="Z230" s="3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row>
    <row r="231" spans="1:110" x14ac:dyDescent="0.25">
      <c r="A231" s="38"/>
      <c r="B231" s="50"/>
      <c r="C231" s="18"/>
      <c r="D231" s="18"/>
      <c r="E231" s="18"/>
      <c r="F231" s="18"/>
      <c r="G231" s="18"/>
      <c r="H231" s="18"/>
      <c r="I231" s="18"/>
      <c r="J231" s="18"/>
      <c r="K231" s="18"/>
      <c r="L231" s="18"/>
      <c r="M231" s="18"/>
      <c r="N231" s="18"/>
      <c r="O231" s="18"/>
      <c r="P231" s="40"/>
      <c r="Q231" s="18"/>
      <c r="R231" s="18"/>
      <c r="S231" s="18"/>
      <c r="T231" s="40"/>
      <c r="U231" s="18"/>
      <c r="V231" s="18"/>
      <c r="W231" s="18"/>
      <c r="X231" s="38"/>
      <c r="Z231" s="3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row>
    <row r="232" spans="1:110" x14ac:dyDescent="0.25">
      <c r="A232" s="38"/>
      <c r="B232" s="50"/>
      <c r="C232" s="18"/>
      <c r="D232" s="18"/>
      <c r="E232" s="18"/>
      <c r="F232" s="18"/>
      <c r="G232" s="18"/>
      <c r="H232" s="18"/>
      <c r="I232" s="18"/>
      <c r="J232" s="18"/>
      <c r="K232" s="18"/>
      <c r="L232" s="18"/>
      <c r="M232" s="18"/>
      <c r="N232" s="18"/>
      <c r="O232" s="18"/>
      <c r="P232" s="40"/>
      <c r="Q232" s="18"/>
      <c r="R232" s="18"/>
      <c r="S232" s="18"/>
      <c r="T232" s="40"/>
      <c r="U232" s="18"/>
      <c r="V232" s="18"/>
      <c r="W232" s="18"/>
      <c r="X232" s="38"/>
      <c r="Z232" s="3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row>
    <row r="233" spans="1:110" x14ac:dyDescent="0.25">
      <c r="A233" s="38"/>
      <c r="B233" s="50"/>
      <c r="C233" s="18"/>
      <c r="D233" s="18"/>
      <c r="E233" s="18"/>
      <c r="F233" s="18"/>
      <c r="G233" s="18"/>
      <c r="H233" s="18"/>
      <c r="I233" s="18"/>
      <c r="J233" s="18"/>
      <c r="K233" s="18"/>
      <c r="L233" s="18"/>
      <c r="M233" s="18"/>
      <c r="N233" s="18"/>
      <c r="O233" s="18"/>
      <c r="P233" s="40"/>
      <c r="Q233" s="18"/>
      <c r="R233" s="18"/>
      <c r="S233" s="18"/>
      <c r="T233" s="40"/>
      <c r="U233" s="18"/>
      <c r="V233" s="18"/>
      <c r="W233" s="18"/>
      <c r="X233" s="38"/>
      <c r="Z233" s="3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row>
    <row r="234" spans="1:110" x14ac:dyDescent="0.25">
      <c r="A234" s="38"/>
      <c r="B234" s="50"/>
      <c r="C234" s="18"/>
      <c r="D234" s="18"/>
      <c r="E234" s="18"/>
      <c r="F234" s="18"/>
      <c r="G234" s="18"/>
      <c r="H234" s="18"/>
      <c r="I234" s="18"/>
      <c r="J234" s="18"/>
      <c r="K234" s="18"/>
      <c r="L234" s="18"/>
      <c r="M234" s="18"/>
      <c r="N234" s="18"/>
      <c r="O234" s="18"/>
      <c r="P234" s="40"/>
      <c r="Q234" s="18"/>
      <c r="R234" s="18"/>
      <c r="S234" s="18"/>
      <c r="T234" s="40"/>
      <c r="U234" s="18"/>
      <c r="V234" s="18"/>
      <c r="W234" s="18"/>
      <c r="X234" s="38"/>
      <c r="Z234" s="3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row>
    <row r="235" spans="1:110" x14ac:dyDescent="0.25">
      <c r="A235" s="38"/>
      <c r="B235" s="50"/>
      <c r="C235" s="18"/>
      <c r="D235" s="18"/>
      <c r="E235" s="18"/>
      <c r="F235" s="18"/>
      <c r="G235" s="18"/>
      <c r="H235" s="18"/>
      <c r="I235" s="18"/>
      <c r="J235" s="18"/>
      <c r="K235" s="18"/>
      <c r="L235" s="18"/>
      <c r="M235" s="18"/>
      <c r="N235" s="18"/>
      <c r="O235" s="18"/>
      <c r="P235" s="40"/>
      <c r="Q235" s="18"/>
      <c r="R235" s="18"/>
      <c r="S235" s="18"/>
      <c r="T235" s="40"/>
      <c r="U235" s="18"/>
      <c r="V235" s="18"/>
      <c r="W235" s="18"/>
      <c r="X235" s="38"/>
      <c r="Z235" s="3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row>
    <row r="236" spans="1:110" x14ac:dyDescent="0.25">
      <c r="A236" s="38"/>
      <c r="B236" s="50"/>
      <c r="C236" s="18"/>
      <c r="D236" s="18"/>
      <c r="E236" s="18"/>
      <c r="F236" s="18"/>
      <c r="G236" s="18"/>
      <c r="H236" s="18"/>
      <c r="I236" s="18"/>
      <c r="J236" s="18"/>
      <c r="K236" s="18"/>
      <c r="L236" s="18"/>
      <c r="M236" s="18"/>
      <c r="N236" s="18"/>
      <c r="O236" s="18"/>
      <c r="P236" s="40"/>
      <c r="Q236" s="18"/>
      <c r="R236" s="18"/>
      <c r="S236" s="18"/>
      <c r="T236" s="40"/>
      <c r="U236" s="18"/>
      <c r="V236" s="18"/>
      <c r="W236" s="18"/>
      <c r="X236" s="38"/>
      <c r="Z236" s="3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row>
    <row r="237" spans="1:110" x14ac:dyDescent="0.25">
      <c r="A237" s="38"/>
      <c r="B237" s="50"/>
      <c r="C237" s="18"/>
      <c r="D237" s="18"/>
      <c r="E237" s="18"/>
      <c r="F237" s="18"/>
      <c r="G237" s="18"/>
      <c r="H237" s="18"/>
      <c r="I237" s="18"/>
      <c r="J237" s="18"/>
      <c r="K237" s="18"/>
      <c r="L237" s="18"/>
      <c r="M237" s="18"/>
      <c r="N237" s="18"/>
      <c r="O237" s="18"/>
      <c r="P237" s="40"/>
      <c r="Q237" s="18"/>
      <c r="R237" s="18"/>
      <c r="S237" s="18"/>
      <c r="T237" s="40"/>
      <c r="U237" s="18"/>
      <c r="V237" s="18"/>
      <c r="W237" s="18"/>
      <c r="X237" s="38"/>
      <c r="Z237" s="3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row>
    <row r="238" spans="1:110" x14ac:dyDescent="0.25">
      <c r="A238" s="38"/>
      <c r="B238" s="50"/>
      <c r="C238" s="18"/>
      <c r="D238" s="18"/>
      <c r="E238" s="18"/>
      <c r="F238" s="18"/>
      <c r="G238" s="18"/>
      <c r="H238" s="18"/>
      <c r="I238" s="18"/>
      <c r="J238" s="18"/>
      <c r="K238" s="18"/>
      <c r="L238" s="18"/>
      <c r="M238" s="18"/>
      <c r="N238" s="18"/>
      <c r="O238" s="18"/>
      <c r="P238" s="40"/>
      <c r="Q238" s="18"/>
      <c r="R238" s="18"/>
      <c r="S238" s="18"/>
      <c r="T238" s="40"/>
      <c r="U238" s="18"/>
      <c r="V238" s="18"/>
      <c r="W238" s="18"/>
      <c r="X238" s="38"/>
      <c r="Z238" s="3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row>
    <row r="239" spans="1:110" x14ac:dyDescent="0.25">
      <c r="A239" s="38"/>
      <c r="B239" s="50"/>
      <c r="C239" s="18"/>
      <c r="D239" s="18"/>
      <c r="E239" s="18"/>
      <c r="F239" s="18"/>
      <c r="G239" s="18"/>
      <c r="H239" s="18"/>
      <c r="I239" s="18"/>
      <c r="J239" s="18"/>
      <c r="K239" s="18"/>
      <c r="L239" s="18"/>
      <c r="M239" s="18"/>
      <c r="N239" s="18"/>
      <c r="O239" s="18"/>
      <c r="P239" s="40"/>
      <c r="Q239" s="18"/>
      <c r="R239" s="18"/>
      <c r="S239" s="18"/>
      <c r="T239" s="40"/>
      <c r="U239" s="18"/>
      <c r="V239" s="18"/>
      <c r="W239" s="18"/>
      <c r="X239" s="38"/>
      <c r="Z239" s="3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row>
    <row r="240" spans="1:110" x14ac:dyDescent="0.25">
      <c r="A240" s="38"/>
      <c r="B240" s="50"/>
      <c r="C240" s="18"/>
      <c r="D240" s="18"/>
      <c r="E240" s="18"/>
      <c r="F240" s="18"/>
      <c r="G240" s="18"/>
      <c r="H240" s="18"/>
      <c r="I240" s="18"/>
      <c r="J240" s="18"/>
      <c r="K240" s="18"/>
      <c r="L240" s="18"/>
      <c r="M240" s="18"/>
      <c r="N240" s="18"/>
      <c r="O240" s="18"/>
      <c r="P240" s="40"/>
      <c r="Q240" s="18"/>
      <c r="R240" s="18"/>
      <c r="S240" s="18"/>
      <c r="T240" s="40"/>
      <c r="U240" s="18"/>
      <c r="V240" s="18"/>
      <c r="W240" s="18"/>
      <c r="X240" s="38"/>
      <c r="Z240" s="3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row>
    <row r="241" spans="1:110" x14ac:dyDescent="0.25">
      <c r="A241" s="38"/>
      <c r="B241" s="50"/>
      <c r="C241" s="18"/>
      <c r="D241" s="18"/>
      <c r="E241" s="18"/>
      <c r="F241" s="18"/>
      <c r="G241" s="18"/>
      <c r="H241" s="18"/>
      <c r="I241" s="18"/>
      <c r="J241" s="18"/>
      <c r="K241" s="18"/>
      <c r="L241" s="18"/>
      <c r="M241" s="18"/>
      <c r="N241" s="18"/>
      <c r="O241" s="18"/>
      <c r="P241" s="40"/>
      <c r="Q241" s="18"/>
      <c r="R241" s="18"/>
      <c r="S241" s="18"/>
      <c r="T241" s="40"/>
      <c r="U241" s="18"/>
      <c r="V241" s="18"/>
      <c r="W241" s="18"/>
      <c r="X241" s="38"/>
      <c r="Z241" s="3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row>
    <row r="242" spans="1:110" x14ac:dyDescent="0.25">
      <c r="A242" s="38"/>
      <c r="B242" s="50"/>
      <c r="C242" s="18"/>
      <c r="D242" s="18"/>
      <c r="E242" s="18"/>
      <c r="F242" s="18"/>
      <c r="G242" s="18"/>
      <c r="H242" s="18"/>
      <c r="I242" s="18"/>
      <c r="J242" s="18"/>
      <c r="K242" s="18"/>
      <c r="L242" s="18"/>
      <c r="M242" s="18"/>
      <c r="N242" s="18"/>
      <c r="O242" s="18"/>
      <c r="P242" s="40"/>
      <c r="Q242" s="18"/>
      <c r="R242" s="18"/>
      <c r="S242" s="18"/>
      <c r="T242" s="40"/>
      <c r="U242" s="18"/>
      <c r="V242" s="18"/>
      <c r="W242" s="18"/>
      <c r="X242" s="38"/>
      <c r="Z242" s="3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row>
    <row r="243" spans="1:110" x14ac:dyDescent="0.25">
      <c r="A243" s="38"/>
      <c r="B243" s="50"/>
      <c r="C243" s="18"/>
      <c r="D243" s="18"/>
      <c r="E243" s="18"/>
      <c r="F243" s="18"/>
      <c r="G243" s="18"/>
      <c r="H243" s="18"/>
      <c r="I243" s="18"/>
      <c r="J243" s="18"/>
      <c r="K243" s="18"/>
      <c r="L243" s="18"/>
      <c r="M243" s="18"/>
      <c r="N243" s="18"/>
      <c r="O243" s="18"/>
      <c r="P243" s="40"/>
      <c r="Q243" s="18"/>
      <c r="R243" s="18"/>
      <c r="S243" s="18"/>
      <c r="T243" s="40"/>
      <c r="U243" s="18"/>
      <c r="V243" s="18"/>
      <c r="W243" s="18"/>
      <c r="X243" s="38"/>
      <c r="Z243" s="3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row>
    <row r="244" spans="1:110" x14ac:dyDescent="0.25">
      <c r="A244" s="38"/>
      <c r="B244" s="50"/>
      <c r="C244" s="18"/>
      <c r="D244" s="18"/>
      <c r="E244" s="18"/>
      <c r="F244" s="18"/>
      <c r="G244" s="18"/>
      <c r="H244" s="18"/>
      <c r="I244" s="18"/>
      <c r="J244" s="18"/>
      <c r="K244" s="18"/>
      <c r="L244" s="18"/>
      <c r="M244" s="18"/>
      <c r="N244" s="18"/>
      <c r="O244" s="18"/>
      <c r="P244" s="40"/>
      <c r="Q244" s="18"/>
      <c r="R244" s="18"/>
      <c r="S244" s="18"/>
      <c r="T244" s="40"/>
      <c r="U244" s="18"/>
      <c r="V244" s="18"/>
      <c r="W244" s="18"/>
      <c r="X244" s="38"/>
      <c r="Z244" s="3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row>
    <row r="245" spans="1:110" x14ac:dyDescent="0.25">
      <c r="A245" s="38"/>
      <c r="B245" s="50"/>
      <c r="C245" s="18"/>
      <c r="D245" s="18"/>
      <c r="E245" s="18"/>
      <c r="F245" s="18"/>
      <c r="G245" s="18"/>
      <c r="H245" s="18"/>
      <c r="I245" s="18"/>
      <c r="J245" s="18"/>
      <c r="K245" s="18"/>
      <c r="L245" s="18"/>
      <c r="M245" s="18"/>
      <c r="N245" s="18"/>
      <c r="O245" s="18"/>
      <c r="P245" s="40"/>
      <c r="Q245" s="18"/>
      <c r="R245" s="18"/>
      <c r="S245" s="18"/>
      <c r="T245" s="40"/>
      <c r="U245" s="18"/>
      <c r="V245" s="18"/>
      <c r="W245" s="18"/>
      <c r="X245" s="38"/>
      <c r="Z245" s="3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row>
    <row r="246" spans="1:110" x14ac:dyDescent="0.25">
      <c r="A246" s="38"/>
      <c r="B246" s="50"/>
      <c r="C246" s="18"/>
      <c r="D246" s="18"/>
      <c r="E246" s="18"/>
      <c r="F246" s="18"/>
      <c r="G246" s="18"/>
      <c r="H246" s="18"/>
      <c r="I246" s="18"/>
      <c r="J246" s="18"/>
      <c r="K246" s="18"/>
      <c r="L246" s="18"/>
      <c r="M246" s="18"/>
      <c r="N246" s="18"/>
      <c r="O246" s="18"/>
      <c r="P246" s="40"/>
      <c r="Q246" s="18"/>
      <c r="R246" s="18"/>
      <c r="S246" s="18"/>
      <c r="T246" s="40"/>
      <c r="U246" s="18"/>
      <c r="V246" s="18"/>
      <c r="W246" s="18"/>
      <c r="X246" s="38"/>
      <c r="Z246" s="3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row>
    <row r="247" spans="1:110" x14ac:dyDescent="0.25">
      <c r="A247" s="38"/>
      <c r="B247" s="50"/>
      <c r="C247" s="18"/>
      <c r="D247" s="18"/>
      <c r="E247" s="18"/>
      <c r="F247" s="18"/>
      <c r="G247" s="18"/>
      <c r="H247" s="18"/>
      <c r="I247" s="18"/>
      <c r="J247" s="18"/>
      <c r="K247" s="18"/>
      <c r="L247" s="18"/>
      <c r="M247" s="18"/>
      <c r="N247" s="18"/>
      <c r="O247" s="18"/>
      <c r="P247" s="40"/>
      <c r="Q247" s="18"/>
      <c r="R247" s="18"/>
      <c r="S247" s="18"/>
      <c r="T247" s="40"/>
      <c r="U247" s="18"/>
      <c r="V247" s="18"/>
      <c r="W247" s="18"/>
      <c r="X247" s="38"/>
      <c r="Z247" s="3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row>
    <row r="248" spans="1:110" x14ac:dyDescent="0.25">
      <c r="A248" s="38"/>
      <c r="B248" s="50"/>
      <c r="C248" s="18"/>
      <c r="D248" s="18"/>
      <c r="E248" s="18"/>
      <c r="F248" s="18"/>
      <c r="G248" s="18"/>
      <c r="H248" s="18"/>
      <c r="I248" s="18"/>
      <c r="J248" s="18"/>
      <c r="K248" s="18"/>
      <c r="L248" s="18"/>
      <c r="M248" s="18"/>
      <c r="N248" s="18"/>
      <c r="O248" s="18"/>
      <c r="P248" s="40"/>
      <c r="Q248" s="18"/>
      <c r="R248" s="18"/>
      <c r="S248" s="18"/>
      <c r="T248" s="40"/>
      <c r="U248" s="18"/>
      <c r="V248" s="18"/>
      <c r="W248" s="18"/>
      <c r="X248" s="38"/>
      <c r="Z248" s="3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row>
    <row r="249" spans="1:110" x14ac:dyDescent="0.25">
      <c r="A249" s="38"/>
      <c r="B249" s="50"/>
      <c r="C249" s="18"/>
      <c r="D249" s="18"/>
      <c r="E249" s="18"/>
      <c r="F249" s="18"/>
      <c r="G249" s="18"/>
      <c r="H249" s="18"/>
      <c r="I249" s="18"/>
      <c r="J249" s="18"/>
      <c r="K249" s="18"/>
      <c r="L249" s="18"/>
      <c r="M249" s="18"/>
      <c r="N249" s="18"/>
      <c r="O249" s="18"/>
      <c r="P249" s="40"/>
      <c r="Q249" s="18"/>
      <c r="R249" s="18"/>
      <c r="S249" s="18"/>
      <c r="T249" s="40"/>
      <c r="U249" s="18"/>
      <c r="V249" s="18"/>
      <c r="W249" s="18"/>
      <c r="X249" s="38"/>
      <c r="Z249" s="3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row>
    <row r="250" spans="1:110" x14ac:dyDescent="0.25">
      <c r="A250" s="38"/>
      <c r="B250" s="50"/>
      <c r="C250" s="18"/>
      <c r="D250" s="18"/>
      <c r="E250" s="18"/>
      <c r="F250" s="18"/>
      <c r="G250" s="18"/>
      <c r="H250" s="18"/>
      <c r="I250" s="18"/>
      <c r="J250" s="18"/>
      <c r="K250" s="18"/>
      <c r="L250" s="18"/>
      <c r="M250" s="18"/>
      <c r="N250" s="18"/>
      <c r="O250" s="18"/>
      <c r="P250" s="40"/>
      <c r="Q250" s="18"/>
      <c r="R250" s="18"/>
      <c r="S250" s="18"/>
      <c r="T250" s="40"/>
      <c r="U250" s="18"/>
      <c r="V250" s="18"/>
      <c r="W250" s="18"/>
      <c r="X250" s="38"/>
      <c r="Z250" s="3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row>
    <row r="251" spans="1:110" x14ac:dyDescent="0.25">
      <c r="A251" s="38"/>
      <c r="B251" s="50"/>
      <c r="C251" s="18"/>
      <c r="D251" s="18"/>
      <c r="E251" s="18"/>
      <c r="F251" s="18"/>
      <c r="G251" s="18"/>
      <c r="H251" s="18"/>
      <c r="I251" s="18"/>
      <c r="J251" s="18"/>
      <c r="K251" s="18"/>
      <c r="L251" s="18"/>
      <c r="M251" s="18"/>
      <c r="N251" s="18"/>
      <c r="O251" s="18"/>
      <c r="P251" s="40"/>
      <c r="Q251" s="18"/>
      <c r="R251" s="18"/>
      <c r="S251" s="18"/>
      <c r="T251" s="40"/>
      <c r="U251" s="18"/>
      <c r="V251" s="18"/>
      <c r="W251" s="18"/>
      <c r="X251" s="38"/>
      <c r="Z251" s="3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row>
    <row r="252" spans="1:110" x14ac:dyDescent="0.25">
      <c r="A252" s="38"/>
      <c r="B252" s="50"/>
      <c r="C252" s="18"/>
      <c r="D252" s="18"/>
      <c r="E252" s="18"/>
      <c r="F252" s="18"/>
      <c r="G252" s="18"/>
      <c r="H252" s="18"/>
      <c r="I252" s="18"/>
      <c r="J252" s="18"/>
      <c r="K252" s="18"/>
      <c r="L252" s="18"/>
      <c r="M252" s="18"/>
      <c r="N252" s="18"/>
      <c r="O252" s="18"/>
      <c r="P252" s="40"/>
      <c r="Q252" s="18"/>
      <c r="R252" s="18"/>
      <c r="S252" s="18"/>
      <c r="T252" s="40"/>
      <c r="U252" s="18"/>
      <c r="V252" s="18"/>
      <c r="W252" s="18"/>
      <c r="X252" s="38"/>
      <c r="Z252" s="3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row>
    <row r="253" spans="1:110" x14ac:dyDescent="0.25">
      <c r="A253" s="38"/>
      <c r="B253" s="50"/>
      <c r="C253" s="18"/>
      <c r="D253" s="18"/>
      <c r="E253" s="18"/>
      <c r="F253" s="18"/>
      <c r="G253" s="18"/>
      <c r="H253" s="18"/>
      <c r="I253" s="18"/>
      <c r="J253" s="18"/>
      <c r="K253" s="18"/>
      <c r="L253" s="18"/>
      <c r="M253" s="18"/>
      <c r="N253" s="18"/>
      <c r="O253" s="18"/>
      <c r="P253" s="40"/>
      <c r="Q253" s="18"/>
      <c r="R253" s="18"/>
      <c r="S253" s="18"/>
      <c r="T253" s="40"/>
      <c r="U253" s="18"/>
      <c r="V253" s="18"/>
      <c r="W253" s="18"/>
      <c r="X253" s="38"/>
      <c r="Z253" s="3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row>
    <row r="254" spans="1:110" x14ac:dyDescent="0.25">
      <c r="A254" s="38"/>
      <c r="B254" s="50"/>
      <c r="C254" s="18"/>
      <c r="D254" s="18"/>
      <c r="E254" s="18"/>
      <c r="F254" s="18"/>
      <c r="G254" s="18"/>
      <c r="H254" s="18"/>
      <c r="I254" s="18"/>
      <c r="J254" s="18"/>
      <c r="K254" s="18"/>
      <c r="L254" s="18"/>
      <c r="M254" s="18"/>
      <c r="N254" s="18"/>
      <c r="O254" s="18"/>
      <c r="P254" s="40"/>
      <c r="Q254" s="18"/>
      <c r="R254" s="18"/>
      <c r="S254" s="18"/>
      <c r="T254" s="40"/>
      <c r="U254" s="18"/>
      <c r="V254" s="18"/>
      <c r="W254" s="18"/>
      <c r="X254" s="38"/>
      <c r="Z254" s="3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row>
    <row r="255" spans="1:110" x14ac:dyDescent="0.25">
      <c r="A255" s="38"/>
      <c r="B255" s="50"/>
      <c r="C255" s="18"/>
      <c r="D255" s="18"/>
      <c r="E255" s="18"/>
      <c r="F255" s="18"/>
      <c r="G255" s="18"/>
      <c r="H255" s="18"/>
      <c r="I255" s="18"/>
      <c r="J255" s="18"/>
      <c r="K255" s="18"/>
      <c r="L255" s="18"/>
      <c r="M255" s="18"/>
      <c r="N255" s="18"/>
      <c r="O255" s="18"/>
      <c r="P255" s="40"/>
      <c r="Q255" s="18"/>
      <c r="R255" s="18"/>
      <c r="S255" s="18"/>
      <c r="T255" s="40"/>
      <c r="U255" s="18"/>
      <c r="V255" s="18"/>
      <c r="W255" s="18"/>
      <c r="X255" s="38"/>
      <c r="Z255" s="3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row>
    <row r="256" spans="1:110" x14ac:dyDescent="0.25">
      <c r="A256" s="38"/>
      <c r="B256" s="50"/>
      <c r="C256" s="18"/>
      <c r="D256" s="18"/>
      <c r="E256" s="18"/>
      <c r="F256" s="18"/>
      <c r="G256" s="18"/>
      <c r="H256" s="18"/>
      <c r="I256" s="18"/>
      <c r="J256" s="18"/>
      <c r="K256" s="18"/>
      <c r="L256" s="18"/>
      <c r="M256" s="18"/>
      <c r="N256" s="18"/>
      <c r="O256" s="18"/>
      <c r="P256" s="40"/>
      <c r="Q256" s="18"/>
      <c r="R256" s="18"/>
      <c r="S256" s="18"/>
      <c r="T256" s="40"/>
      <c r="U256" s="18"/>
      <c r="V256" s="18"/>
      <c r="W256" s="18"/>
      <c r="X256" s="38"/>
      <c r="Z256" s="3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row>
    <row r="257" spans="1:110" x14ac:dyDescent="0.25">
      <c r="A257" s="38"/>
      <c r="B257" s="50"/>
      <c r="C257" s="18"/>
      <c r="D257" s="18"/>
      <c r="E257" s="18"/>
      <c r="F257" s="18"/>
      <c r="G257" s="18"/>
      <c r="H257" s="18"/>
      <c r="I257" s="18"/>
      <c r="J257" s="18"/>
      <c r="K257" s="18"/>
      <c r="L257" s="18"/>
      <c r="M257" s="18"/>
      <c r="N257" s="18"/>
      <c r="O257" s="18"/>
      <c r="P257" s="40"/>
      <c r="Q257" s="18"/>
      <c r="R257" s="18"/>
      <c r="S257" s="18"/>
      <c r="T257" s="40"/>
      <c r="U257" s="18"/>
      <c r="V257" s="18"/>
      <c r="W257" s="18"/>
      <c r="X257" s="38"/>
      <c r="Z257" s="3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row>
    <row r="258" spans="1:110" x14ac:dyDescent="0.25">
      <c r="A258" s="38"/>
      <c r="B258" s="50"/>
      <c r="C258" s="18"/>
      <c r="D258" s="18"/>
      <c r="E258" s="18"/>
      <c r="F258" s="18"/>
      <c r="G258" s="18"/>
      <c r="H258" s="18"/>
      <c r="I258" s="18"/>
      <c r="J258" s="18"/>
      <c r="K258" s="18"/>
      <c r="L258" s="18"/>
      <c r="M258" s="18"/>
      <c r="N258" s="18"/>
      <c r="O258" s="18"/>
      <c r="P258" s="40"/>
      <c r="Q258" s="18"/>
      <c r="R258" s="18"/>
      <c r="S258" s="18"/>
      <c r="T258" s="40"/>
      <c r="U258" s="18"/>
      <c r="V258" s="18"/>
      <c r="W258" s="18"/>
      <c r="X258" s="38"/>
      <c r="Z258" s="3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row>
    <row r="259" spans="1:110" x14ac:dyDescent="0.25">
      <c r="A259" s="38"/>
      <c r="B259" s="50"/>
      <c r="C259" s="18"/>
      <c r="D259" s="18"/>
      <c r="E259" s="18"/>
      <c r="F259" s="18"/>
      <c r="G259" s="18"/>
      <c r="H259" s="18"/>
      <c r="I259" s="18"/>
      <c r="J259" s="18"/>
      <c r="K259" s="18"/>
      <c r="L259" s="18"/>
      <c r="M259" s="18"/>
      <c r="N259" s="18"/>
      <c r="O259" s="18"/>
      <c r="P259" s="40"/>
      <c r="Q259" s="18"/>
      <c r="R259" s="18"/>
      <c r="S259" s="18"/>
      <c r="T259" s="40"/>
      <c r="U259" s="18"/>
      <c r="V259" s="18"/>
      <c r="W259" s="18"/>
      <c r="X259" s="38"/>
      <c r="Z259" s="3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row>
    <row r="260" spans="1:110" x14ac:dyDescent="0.25">
      <c r="A260" s="38"/>
      <c r="B260" s="50"/>
      <c r="C260" s="18"/>
      <c r="D260" s="18"/>
      <c r="E260" s="18"/>
      <c r="F260" s="18"/>
      <c r="G260" s="18"/>
      <c r="H260" s="18"/>
      <c r="I260" s="18"/>
      <c r="J260" s="18"/>
      <c r="K260" s="18"/>
      <c r="L260" s="18"/>
      <c r="M260" s="18"/>
      <c r="N260" s="18"/>
      <c r="O260" s="18"/>
      <c r="P260" s="40"/>
      <c r="Q260" s="18"/>
      <c r="R260" s="18"/>
      <c r="S260" s="18"/>
      <c r="T260" s="40"/>
      <c r="U260" s="18"/>
      <c r="V260" s="18"/>
      <c r="W260" s="18"/>
      <c r="X260" s="38"/>
      <c r="Z260" s="3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row>
    <row r="261" spans="1:110" x14ac:dyDescent="0.25">
      <c r="A261" s="38"/>
      <c r="B261" s="50"/>
      <c r="C261" s="18"/>
      <c r="D261" s="18"/>
      <c r="E261" s="18"/>
      <c r="F261" s="18"/>
      <c r="G261" s="18"/>
      <c r="H261" s="18"/>
      <c r="I261" s="18"/>
      <c r="J261" s="18"/>
      <c r="K261" s="18"/>
      <c r="L261" s="18"/>
      <c r="M261" s="18"/>
      <c r="N261" s="18"/>
      <c r="O261" s="18"/>
      <c r="P261" s="40"/>
      <c r="Q261" s="18"/>
      <c r="R261" s="18"/>
      <c r="S261" s="18"/>
      <c r="T261" s="40"/>
      <c r="U261" s="18"/>
      <c r="V261" s="18"/>
      <c r="W261" s="18"/>
      <c r="X261" s="38"/>
      <c r="Z261" s="3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row>
    <row r="262" spans="1:110" x14ac:dyDescent="0.25">
      <c r="A262" s="38"/>
      <c r="B262" s="50"/>
      <c r="C262" s="18"/>
      <c r="D262" s="18"/>
      <c r="E262" s="18"/>
      <c r="F262" s="18"/>
      <c r="G262" s="18"/>
      <c r="H262" s="18"/>
      <c r="I262" s="18"/>
      <c r="J262" s="18"/>
      <c r="K262" s="18"/>
      <c r="L262" s="18"/>
      <c r="M262" s="18"/>
      <c r="N262" s="18"/>
      <c r="O262" s="18"/>
      <c r="P262" s="40"/>
      <c r="Q262" s="18"/>
      <c r="R262" s="18"/>
      <c r="S262" s="18"/>
      <c r="T262" s="40"/>
      <c r="U262" s="18"/>
      <c r="V262" s="18"/>
      <c r="W262" s="18"/>
      <c r="X262" s="38"/>
      <c r="Z262" s="3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row>
    <row r="263" spans="1:110" x14ac:dyDescent="0.25">
      <c r="A263" s="38"/>
      <c r="B263" s="50"/>
      <c r="C263" s="18"/>
      <c r="D263" s="18"/>
      <c r="E263" s="18"/>
      <c r="F263" s="18"/>
      <c r="G263" s="18"/>
      <c r="H263" s="18"/>
      <c r="I263" s="18"/>
      <c r="J263" s="18"/>
      <c r="K263" s="18"/>
      <c r="L263" s="18"/>
      <c r="M263" s="18"/>
      <c r="N263" s="18"/>
      <c r="O263" s="18"/>
      <c r="P263" s="40"/>
      <c r="Q263" s="18"/>
      <c r="R263" s="18"/>
      <c r="S263" s="18"/>
      <c r="T263" s="40"/>
      <c r="U263" s="18"/>
      <c r="V263" s="18"/>
      <c r="W263" s="18"/>
      <c r="X263" s="38"/>
      <c r="Z263" s="3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row>
    <row r="264" spans="1:110" x14ac:dyDescent="0.25">
      <c r="A264" s="38"/>
      <c r="B264" s="50"/>
      <c r="C264" s="18"/>
      <c r="D264" s="18"/>
      <c r="E264" s="18"/>
      <c r="F264" s="18"/>
      <c r="G264" s="18"/>
      <c r="H264" s="18"/>
      <c r="I264" s="18"/>
      <c r="J264" s="18"/>
      <c r="K264" s="18"/>
      <c r="L264" s="18"/>
      <c r="M264" s="18"/>
      <c r="N264" s="18"/>
      <c r="O264" s="18"/>
      <c r="P264" s="40"/>
      <c r="Q264" s="18"/>
      <c r="R264" s="18"/>
      <c r="S264" s="18"/>
      <c r="T264" s="40"/>
      <c r="U264" s="18"/>
      <c r="V264" s="18"/>
      <c r="W264" s="18"/>
      <c r="X264" s="38"/>
      <c r="Y264" s="51"/>
      <c r="Z264" s="51"/>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row>
    <row r="265" spans="1:110" x14ac:dyDescent="0.25">
      <c r="A265" s="38"/>
      <c r="B265" s="50"/>
      <c r="C265" s="18"/>
      <c r="D265" s="18"/>
      <c r="E265" s="18"/>
      <c r="F265" s="18"/>
      <c r="G265" s="18"/>
      <c r="H265" s="18"/>
      <c r="I265" s="18"/>
      <c r="J265" s="18"/>
      <c r="K265" s="18"/>
      <c r="L265" s="18"/>
      <c r="M265" s="18"/>
      <c r="N265" s="18"/>
      <c r="O265" s="18"/>
      <c r="P265" s="40"/>
      <c r="Q265" s="18"/>
      <c r="R265" s="18"/>
      <c r="S265" s="18"/>
      <c r="T265" s="40"/>
      <c r="U265" s="18"/>
      <c r="V265" s="18"/>
      <c r="W265" s="18"/>
      <c r="X265" s="38"/>
      <c r="Y265" s="51"/>
      <c r="Z265" s="51"/>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row>
    <row r="266" spans="1:110" x14ac:dyDescent="0.25">
      <c r="A266" s="38"/>
      <c r="B266" s="50"/>
      <c r="C266" s="18"/>
      <c r="D266" s="18"/>
      <c r="E266" s="18"/>
      <c r="F266" s="18"/>
      <c r="G266" s="18"/>
      <c r="H266" s="18"/>
      <c r="I266" s="18"/>
      <c r="J266" s="18"/>
      <c r="K266" s="18"/>
      <c r="L266" s="18"/>
      <c r="M266" s="18"/>
      <c r="N266" s="18"/>
      <c r="O266" s="18"/>
      <c r="P266" s="40"/>
      <c r="Q266" s="18"/>
      <c r="R266" s="18"/>
      <c r="S266" s="18"/>
      <c r="T266" s="40"/>
      <c r="U266" s="18"/>
      <c r="V266" s="18"/>
      <c r="W266" s="18"/>
      <c r="X266" s="38"/>
      <c r="Y266" s="51"/>
      <c r="Z266" s="51"/>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row>
    <row r="267" spans="1:110" x14ac:dyDescent="0.25">
      <c r="A267" s="38"/>
      <c r="B267" s="50"/>
      <c r="C267" s="18"/>
      <c r="D267" s="18"/>
      <c r="E267" s="18"/>
      <c r="F267" s="18"/>
      <c r="G267" s="18"/>
      <c r="H267" s="18"/>
      <c r="I267" s="18"/>
      <c r="J267" s="18"/>
      <c r="K267" s="18"/>
      <c r="L267" s="18"/>
      <c r="M267" s="18"/>
      <c r="N267" s="18"/>
      <c r="O267" s="18"/>
      <c r="P267" s="40"/>
      <c r="Q267" s="18"/>
      <c r="R267" s="18"/>
      <c r="S267" s="18"/>
      <c r="T267" s="40"/>
      <c r="U267" s="18"/>
      <c r="V267" s="18"/>
      <c r="W267" s="18"/>
      <c r="X267" s="38"/>
      <c r="Y267" s="51"/>
      <c r="Z267" s="51"/>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row>
    <row r="268" spans="1:110" x14ac:dyDescent="0.25">
      <c r="A268" s="38"/>
      <c r="B268" s="50"/>
      <c r="C268" s="18"/>
      <c r="D268" s="18"/>
      <c r="E268" s="18"/>
      <c r="F268" s="18"/>
      <c r="G268" s="18"/>
      <c r="H268" s="18"/>
      <c r="I268" s="18"/>
      <c r="J268" s="18"/>
      <c r="K268" s="18"/>
      <c r="L268" s="18"/>
      <c r="M268" s="18"/>
      <c r="N268" s="18"/>
      <c r="O268" s="18"/>
      <c r="P268" s="40"/>
      <c r="Q268" s="18"/>
      <c r="R268" s="18"/>
      <c r="S268" s="18"/>
      <c r="T268" s="40"/>
      <c r="U268" s="18"/>
      <c r="V268" s="18"/>
      <c r="W268" s="18"/>
      <c r="X268" s="38"/>
      <c r="Y268" s="51"/>
      <c r="Z268" s="51"/>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row>
    <row r="269" spans="1:110" x14ac:dyDescent="0.25">
      <c r="A269" s="38"/>
      <c r="B269" s="50"/>
      <c r="C269" s="18"/>
      <c r="D269" s="18"/>
      <c r="E269" s="18"/>
      <c r="F269" s="18"/>
      <c r="G269" s="18"/>
      <c r="H269" s="18"/>
      <c r="I269" s="18"/>
      <c r="J269" s="18"/>
      <c r="K269" s="18"/>
      <c r="L269" s="18"/>
      <c r="M269" s="18"/>
      <c r="N269" s="18"/>
      <c r="O269" s="18"/>
      <c r="P269" s="40"/>
      <c r="Q269" s="18"/>
      <c r="R269" s="18"/>
      <c r="S269" s="18"/>
      <c r="T269" s="40"/>
      <c r="U269" s="18"/>
      <c r="V269" s="18"/>
      <c r="W269" s="18"/>
      <c r="X269" s="38"/>
      <c r="Y269" s="51"/>
      <c r="Z269" s="51"/>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row>
    <row r="270" spans="1:110" x14ac:dyDescent="0.25">
      <c r="A270" s="38"/>
      <c r="B270" s="50"/>
      <c r="C270" s="18"/>
      <c r="D270" s="18"/>
      <c r="E270" s="18"/>
      <c r="F270" s="18"/>
      <c r="G270" s="18"/>
      <c r="H270" s="18"/>
      <c r="I270" s="18"/>
      <c r="J270" s="18"/>
      <c r="K270" s="18"/>
      <c r="L270" s="18"/>
      <c r="M270" s="18"/>
      <c r="N270" s="18"/>
      <c r="O270" s="18"/>
      <c r="P270" s="40"/>
      <c r="Q270" s="18"/>
      <c r="R270" s="18"/>
      <c r="S270" s="18"/>
      <c r="T270" s="40"/>
      <c r="U270" s="18"/>
      <c r="V270" s="18"/>
      <c r="W270" s="18"/>
      <c r="X270" s="38"/>
      <c r="Y270" s="51"/>
      <c r="Z270" s="51"/>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row>
    <row r="271" spans="1:110" x14ac:dyDescent="0.25">
      <c r="A271" s="38"/>
      <c r="B271" s="50"/>
      <c r="C271" s="18"/>
      <c r="D271" s="18"/>
      <c r="E271" s="18"/>
      <c r="F271" s="18"/>
      <c r="G271" s="18"/>
      <c r="H271" s="18"/>
      <c r="I271" s="18"/>
      <c r="J271" s="18"/>
      <c r="K271" s="18"/>
      <c r="L271" s="18"/>
      <c r="M271" s="18"/>
      <c r="N271" s="18"/>
      <c r="O271" s="18"/>
      <c r="P271" s="40"/>
      <c r="Q271" s="18"/>
      <c r="R271" s="18"/>
      <c r="S271" s="18"/>
      <c r="T271" s="40"/>
      <c r="U271" s="18"/>
      <c r="V271" s="18"/>
      <c r="W271" s="18"/>
      <c r="X271" s="38"/>
      <c r="Y271" s="51"/>
      <c r="Z271" s="51"/>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row>
    <row r="272" spans="1:110" x14ac:dyDescent="0.25">
      <c r="A272" s="38"/>
      <c r="B272" s="50"/>
      <c r="C272" s="18"/>
      <c r="D272" s="18"/>
      <c r="E272" s="18"/>
      <c r="F272" s="18"/>
      <c r="G272" s="18"/>
      <c r="H272" s="18"/>
      <c r="I272" s="18"/>
      <c r="J272" s="18"/>
      <c r="K272" s="18"/>
      <c r="L272" s="18"/>
      <c r="M272" s="18"/>
      <c r="N272" s="18"/>
      <c r="O272" s="18"/>
      <c r="P272" s="40"/>
      <c r="Q272" s="18"/>
      <c r="R272" s="18"/>
      <c r="S272" s="18"/>
      <c r="T272" s="40"/>
      <c r="U272" s="18"/>
      <c r="V272" s="18"/>
      <c r="W272" s="18"/>
      <c r="X272" s="38"/>
      <c r="Y272" s="51"/>
      <c r="Z272" s="51"/>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row>
    <row r="273" spans="1:110" x14ac:dyDescent="0.25">
      <c r="A273" s="38"/>
      <c r="B273" s="50"/>
      <c r="C273" s="18"/>
      <c r="D273" s="18"/>
      <c r="E273" s="18"/>
      <c r="F273" s="18"/>
      <c r="G273" s="18"/>
      <c r="H273" s="18"/>
      <c r="I273" s="18"/>
      <c r="J273" s="18"/>
      <c r="K273" s="18"/>
      <c r="L273" s="18"/>
      <c r="M273" s="18"/>
      <c r="N273" s="18"/>
      <c r="O273" s="18"/>
      <c r="P273" s="40"/>
      <c r="Q273" s="18"/>
      <c r="R273" s="18"/>
      <c r="S273" s="18"/>
      <c r="T273" s="40"/>
      <c r="U273" s="18"/>
      <c r="V273" s="18"/>
      <c r="W273" s="18"/>
      <c r="X273" s="38"/>
      <c r="Z273" s="3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row>
    <row r="274" spans="1:110" x14ac:dyDescent="0.25">
      <c r="A274" s="38"/>
      <c r="B274" s="50"/>
      <c r="C274" s="18"/>
      <c r="D274" s="18"/>
      <c r="E274" s="18"/>
      <c r="F274" s="18"/>
      <c r="G274" s="18"/>
      <c r="H274" s="18"/>
      <c r="I274" s="18"/>
      <c r="J274" s="18"/>
      <c r="K274" s="18"/>
      <c r="L274" s="18"/>
      <c r="M274" s="18"/>
      <c r="N274" s="18"/>
      <c r="O274" s="18"/>
      <c r="P274" s="40"/>
      <c r="Q274" s="18"/>
      <c r="R274" s="18"/>
      <c r="S274" s="18"/>
      <c r="T274" s="40"/>
      <c r="U274" s="18"/>
      <c r="V274" s="18"/>
      <c r="W274" s="18"/>
      <c r="X274" s="38"/>
      <c r="Z274" s="3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row>
    <row r="275" spans="1:110" x14ac:dyDescent="0.25">
      <c r="A275" s="38"/>
      <c r="B275" s="50"/>
      <c r="C275" s="18"/>
      <c r="D275" s="18"/>
      <c r="E275" s="18"/>
      <c r="F275" s="18"/>
      <c r="G275" s="18"/>
      <c r="H275" s="18"/>
      <c r="I275" s="18"/>
      <c r="J275" s="18"/>
      <c r="K275" s="18"/>
      <c r="L275" s="18"/>
      <c r="M275" s="18"/>
      <c r="N275" s="18"/>
      <c r="O275" s="18"/>
      <c r="P275" s="40"/>
      <c r="Q275" s="18"/>
      <c r="R275" s="18"/>
      <c r="S275" s="18"/>
      <c r="T275" s="40"/>
      <c r="U275" s="18"/>
      <c r="V275" s="18"/>
      <c r="W275" s="18"/>
      <c r="X275" s="38"/>
      <c r="Z275" s="3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row>
    <row r="276" spans="1:110" x14ac:dyDescent="0.25">
      <c r="A276" s="38"/>
      <c r="B276" s="50"/>
      <c r="C276" s="18"/>
      <c r="D276" s="18"/>
      <c r="E276" s="18"/>
      <c r="F276" s="18"/>
      <c r="G276" s="18"/>
      <c r="H276" s="18"/>
      <c r="I276" s="18"/>
      <c r="J276" s="18"/>
      <c r="K276" s="18"/>
      <c r="L276" s="18"/>
      <c r="M276" s="18"/>
      <c r="N276" s="18"/>
      <c r="O276" s="18"/>
      <c r="P276" s="40"/>
      <c r="Q276" s="18"/>
      <c r="R276" s="18"/>
      <c r="S276" s="18"/>
      <c r="T276" s="40"/>
      <c r="U276" s="18"/>
      <c r="V276" s="18"/>
      <c r="W276" s="18"/>
      <c r="X276" s="38"/>
      <c r="Z276" s="3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row>
    <row r="277" spans="1:110" x14ac:dyDescent="0.25">
      <c r="A277" s="38"/>
      <c r="B277" s="50"/>
      <c r="C277" s="18"/>
      <c r="D277" s="18"/>
      <c r="E277" s="18"/>
      <c r="F277" s="18"/>
      <c r="G277" s="18"/>
      <c r="H277" s="18"/>
      <c r="I277" s="18"/>
      <c r="J277" s="18"/>
      <c r="K277" s="18"/>
      <c r="L277" s="18"/>
      <c r="M277" s="18"/>
      <c r="N277" s="18"/>
      <c r="O277" s="18"/>
      <c r="P277" s="40"/>
      <c r="Q277" s="18"/>
      <c r="R277" s="18"/>
      <c r="S277" s="18"/>
      <c r="T277" s="40"/>
      <c r="U277" s="18"/>
      <c r="V277" s="18"/>
      <c r="W277" s="18"/>
      <c r="X277" s="38"/>
      <c r="Z277" s="3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row>
    <row r="278" spans="1:110" x14ac:dyDescent="0.25">
      <c r="A278" s="38"/>
      <c r="B278" s="50"/>
      <c r="C278" s="18"/>
      <c r="D278" s="18"/>
      <c r="E278" s="18"/>
      <c r="F278" s="18"/>
      <c r="G278" s="18"/>
      <c r="H278" s="18"/>
      <c r="I278" s="18"/>
      <c r="J278" s="18"/>
      <c r="K278" s="18"/>
      <c r="L278" s="18"/>
      <c r="M278" s="18"/>
      <c r="N278" s="18"/>
      <c r="O278" s="18"/>
      <c r="P278" s="40"/>
      <c r="Q278" s="18"/>
      <c r="R278" s="18"/>
      <c r="S278" s="18"/>
      <c r="T278" s="40"/>
      <c r="U278" s="18"/>
      <c r="V278" s="18"/>
      <c r="W278" s="18"/>
      <c r="X278" s="38"/>
      <c r="Z278" s="3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row>
    <row r="279" spans="1:110" x14ac:dyDescent="0.25">
      <c r="A279" s="38"/>
      <c r="B279" s="50"/>
      <c r="C279" s="18"/>
      <c r="D279" s="18"/>
      <c r="E279" s="18"/>
      <c r="F279" s="18"/>
      <c r="G279" s="18"/>
      <c r="H279" s="18"/>
      <c r="I279" s="18"/>
      <c r="J279" s="18"/>
      <c r="K279" s="18"/>
      <c r="L279" s="18"/>
      <c r="M279" s="18"/>
      <c r="N279" s="18"/>
      <c r="O279" s="18"/>
      <c r="P279" s="40"/>
      <c r="Q279" s="18"/>
      <c r="R279" s="18"/>
      <c r="S279" s="18"/>
      <c r="T279" s="40"/>
      <c r="U279" s="18"/>
      <c r="V279" s="18"/>
      <c r="W279" s="18"/>
      <c r="X279" s="38"/>
      <c r="Z279" s="3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row>
    <row r="280" spans="1:110" x14ac:dyDescent="0.25">
      <c r="A280" s="38"/>
      <c r="B280" s="50"/>
      <c r="C280" s="18"/>
      <c r="D280" s="18"/>
      <c r="E280" s="18"/>
      <c r="F280" s="18"/>
      <c r="G280" s="18"/>
      <c r="H280" s="18"/>
      <c r="I280" s="18"/>
      <c r="J280" s="18"/>
      <c r="K280" s="18"/>
      <c r="L280" s="18"/>
      <c r="M280" s="18"/>
      <c r="N280" s="18"/>
      <c r="O280" s="18"/>
      <c r="P280" s="40"/>
      <c r="Q280" s="18"/>
      <c r="R280" s="18"/>
      <c r="S280" s="18"/>
      <c r="T280" s="40"/>
      <c r="U280" s="18"/>
      <c r="V280" s="18"/>
      <c r="W280" s="18"/>
      <c r="X280" s="38"/>
      <c r="Z280" s="3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row>
    <row r="281" spans="1:110" x14ac:dyDescent="0.25">
      <c r="A281" s="38"/>
      <c r="B281" s="50"/>
      <c r="C281" s="18"/>
      <c r="D281" s="18"/>
      <c r="E281" s="18"/>
      <c r="F281" s="18"/>
      <c r="G281" s="18"/>
      <c r="H281" s="18"/>
      <c r="I281" s="18"/>
      <c r="J281" s="18"/>
      <c r="K281" s="18"/>
      <c r="L281" s="18"/>
      <c r="M281" s="18"/>
      <c r="N281" s="18"/>
      <c r="O281" s="18"/>
      <c r="P281" s="40"/>
      <c r="Q281" s="18"/>
      <c r="R281" s="18"/>
      <c r="S281" s="18"/>
      <c r="T281" s="40"/>
      <c r="U281" s="18"/>
      <c r="V281" s="18"/>
      <c r="W281" s="18"/>
      <c r="X281" s="38"/>
      <c r="Z281" s="3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row>
    <row r="282" spans="1:110" x14ac:dyDescent="0.25">
      <c r="A282" s="38"/>
      <c r="B282" s="50"/>
      <c r="C282" s="18"/>
      <c r="D282" s="18"/>
      <c r="E282" s="18"/>
      <c r="F282" s="18"/>
      <c r="G282" s="18"/>
      <c r="H282" s="18"/>
      <c r="I282" s="18"/>
      <c r="J282" s="18"/>
      <c r="K282" s="18"/>
      <c r="L282" s="18"/>
      <c r="M282" s="18"/>
      <c r="N282" s="18"/>
      <c r="O282" s="18"/>
      <c r="P282" s="40"/>
      <c r="Q282" s="18"/>
      <c r="R282" s="18"/>
      <c r="S282" s="18"/>
      <c r="T282" s="40"/>
      <c r="U282" s="18"/>
      <c r="V282" s="18"/>
      <c r="W282" s="18"/>
      <c r="X282" s="38"/>
      <c r="Z282" s="3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row>
    <row r="283" spans="1:110" x14ac:dyDescent="0.25">
      <c r="A283" s="38"/>
      <c r="B283" s="50"/>
      <c r="C283" s="18"/>
      <c r="D283" s="18"/>
      <c r="E283" s="18"/>
      <c r="F283" s="18"/>
      <c r="G283" s="18"/>
      <c r="H283" s="18"/>
      <c r="I283" s="18"/>
      <c r="J283" s="18"/>
      <c r="K283" s="18"/>
      <c r="L283" s="18"/>
      <c r="M283" s="18"/>
      <c r="N283" s="18"/>
      <c r="O283" s="18"/>
      <c r="P283" s="40"/>
      <c r="Q283" s="18"/>
      <c r="R283" s="18"/>
      <c r="S283" s="18"/>
      <c r="T283" s="40"/>
      <c r="U283" s="18"/>
      <c r="V283" s="18"/>
      <c r="W283" s="18"/>
      <c r="X283" s="38"/>
      <c r="Z283" s="3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row>
    <row r="284" spans="1:110" x14ac:dyDescent="0.25">
      <c r="A284" s="38"/>
      <c r="B284" s="50"/>
      <c r="C284" s="18"/>
      <c r="D284" s="18"/>
      <c r="E284" s="18"/>
      <c r="F284" s="18"/>
      <c r="G284" s="18"/>
      <c r="H284" s="18"/>
      <c r="I284" s="18"/>
      <c r="J284" s="18"/>
      <c r="K284" s="18"/>
      <c r="L284" s="18"/>
      <c r="M284" s="18"/>
      <c r="N284" s="18"/>
      <c r="O284" s="18"/>
      <c r="P284" s="40"/>
      <c r="Q284" s="18"/>
      <c r="R284" s="18"/>
      <c r="S284" s="18"/>
      <c r="T284" s="40"/>
      <c r="U284" s="18"/>
      <c r="V284" s="18"/>
      <c r="W284" s="18"/>
      <c r="X284" s="38"/>
      <c r="Z284" s="3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row>
    <row r="285" spans="1:110" x14ac:dyDescent="0.25">
      <c r="A285" s="38"/>
      <c r="B285" s="50"/>
      <c r="C285" s="18"/>
      <c r="D285" s="18"/>
      <c r="E285" s="18"/>
      <c r="F285" s="18"/>
      <c r="G285" s="18"/>
      <c r="H285" s="18"/>
      <c r="I285" s="18"/>
      <c r="J285" s="18"/>
      <c r="K285" s="18"/>
      <c r="L285" s="18"/>
      <c r="M285" s="18"/>
      <c r="N285" s="18"/>
      <c r="O285" s="18"/>
      <c r="P285" s="40"/>
      <c r="Q285" s="18"/>
      <c r="R285" s="18"/>
      <c r="S285" s="18"/>
      <c r="T285" s="40"/>
      <c r="U285" s="18"/>
      <c r="V285" s="18"/>
      <c r="W285" s="18"/>
      <c r="X285" s="38"/>
      <c r="Z285" s="3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row>
    <row r="286" spans="1:110" x14ac:dyDescent="0.25">
      <c r="A286" s="38"/>
      <c r="B286" s="50"/>
      <c r="C286" s="18"/>
      <c r="D286" s="18"/>
      <c r="E286" s="18"/>
      <c r="F286" s="18"/>
      <c r="G286" s="18"/>
      <c r="H286" s="18"/>
      <c r="I286" s="18"/>
      <c r="J286" s="18"/>
      <c r="K286" s="18"/>
      <c r="L286" s="18"/>
      <c r="M286" s="18"/>
      <c r="N286" s="18"/>
      <c r="O286" s="18"/>
      <c r="P286" s="40"/>
      <c r="Q286" s="18"/>
      <c r="R286" s="18"/>
      <c r="S286" s="18"/>
      <c r="T286" s="40"/>
      <c r="U286" s="18"/>
      <c r="V286" s="18"/>
      <c r="W286" s="18"/>
      <c r="X286" s="38"/>
      <c r="Z286" s="3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row>
    <row r="287" spans="1:110" x14ac:dyDescent="0.25">
      <c r="A287" s="38"/>
      <c r="B287" s="50"/>
      <c r="C287" s="18"/>
      <c r="D287" s="18"/>
      <c r="E287" s="18"/>
      <c r="F287" s="18"/>
      <c r="G287" s="18"/>
      <c r="H287" s="18"/>
      <c r="I287" s="18"/>
      <c r="J287" s="18"/>
      <c r="K287" s="18"/>
      <c r="L287" s="18"/>
      <c r="M287" s="18"/>
      <c r="N287" s="18"/>
      <c r="O287" s="18"/>
      <c r="P287" s="40"/>
      <c r="Q287" s="18"/>
      <c r="R287" s="18"/>
      <c r="S287" s="18"/>
      <c r="T287" s="40"/>
      <c r="U287" s="18"/>
      <c r="V287" s="18"/>
      <c r="W287" s="18"/>
      <c r="X287" s="38"/>
      <c r="Z287" s="3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row>
    <row r="288" spans="1:110" x14ac:dyDescent="0.25">
      <c r="A288" s="38"/>
      <c r="B288" s="50"/>
      <c r="C288" s="18"/>
      <c r="D288" s="18"/>
      <c r="E288" s="18"/>
      <c r="F288" s="18"/>
      <c r="G288" s="18"/>
      <c r="H288" s="18"/>
      <c r="I288" s="18"/>
      <c r="J288" s="18"/>
      <c r="K288" s="18"/>
      <c r="L288" s="18"/>
      <c r="M288" s="18"/>
      <c r="N288" s="18"/>
      <c r="O288" s="18"/>
      <c r="P288" s="40"/>
      <c r="Q288" s="18"/>
      <c r="R288" s="18"/>
      <c r="S288" s="18"/>
      <c r="T288" s="40"/>
      <c r="U288" s="18"/>
      <c r="V288" s="18"/>
      <c r="W288" s="18"/>
      <c r="X288" s="38"/>
      <c r="Z288" s="3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row>
    <row r="289" spans="1:110" x14ac:dyDescent="0.25">
      <c r="A289" s="38"/>
      <c r="B289" s="50"/>
      <c r="C289" s="18"/>
      <c r="D289" s="18"/>
      <c r="E289" s="18"/>
      <c r="F289" s="18"/>
      <c r="G289" s="18"/>
      <c r="H289" s="18"/>
      <c r="I289" s="18"/>
      <c r="J289" s="18"/>
      <c r="K289" s="18"/>
      <c r="L289" s="18"/>
      <c r="M289" s="18"/>
      <c r="N289" s="18"/>
      <c r="O289" s="18"/>
      <c r="P289" s="40"/>
      <c r="Q289" s="18"/>
      <c r="R289" s="18"/>
      <c r="S289" s="18"/>
      <c r="T289" s="40"/>
      <c r="U289" s="18"/>
      <c r="V289" s="18"/>
      <c r="W289" s="18"/>
      <c r="X289" s="38"/>
      <c r="Z289" s="3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row>
    <row r="290" spans="1:110" x14ac:dyDescent="0.25">
      <c r="A290" s="38"/>
      <c r="B290" s="50"/>
      <c r="C290" s="18"/>
      <c r="D290" s="18"/>
      <c r="E290" s="18"/>
      <c r="F290" s="18"/>
      <c r="G290" s="18"/>
      <c r="H290" s="18"/>
      <c r="I290" s="18"/>
      <c r="J290" s="18"/>
      <c r="K290" s="18"/>
      <c r="L290" s="18"/>
      <c r="M290" s="18"/>
      <c r="N290" s="18"/>
      <c r="O290" s="18"/>
      <c r="P290" s="40"/>
      <c r="Q290" s="18"/>
      <c r="R290" s="18"/>
      <c r="S290" s="18"/>
      <c r="T290" s="40"/>
      <c r="U290" s="18"/>
      <c r="V290" s="18"/>
      <c r="W290" s="18"/>
      <c r="X290" s="38"/>
      <c r="Z290" s="3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row>
    <row r="291" spans="1:110" x14ac:dyDescent="0.25">
      <c r="A291" s="38"/>
      <c r="B291" s="50"/>
      <c r="C291" s="18"/>
      <c r="D291" s="18"/>
      <c r="E291" s="18"/>
      <c r="F291" s="18"/>
      <c r="G291" s="18"/>
      <c r="H291" s="18"/>
      <c r="I291" s="18"/>
      <c r="J291" s="18"/>
      <c r="K291" s="18"/>
      <c r="L291" s="18"/>
      <c r="M291" s="18"/>
      <c r="N291" s="18"/>
      <c r="O291" s="18"/>
      <c r="P291" s="40"/>
      <c r="Q291" s="18"/>
      <c r="R291" s="18"/>
      <c r="S291" s="18"/>
      <c r="T291" s="40"/>
      <c r="U291" s="18"/>
      <c r="V291" s="18"/>
      <c r="W291" s="18"/>
      <c r="X291" s="38"/>
      <c r="Z291" s="3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row>
    <row r="292" spans="1:110" x14ac:dyDescent="0.25">
      <c r="A292" s="38"/>
      <c r="B292" s="50"/>
      <c r="C292" s="18"/>
      <c r="D292" s="18"/>
      <c r="E292" s="18"/>
      <c r="F292" s="18"/>
      <c r="G292" s="18"/>
      <c r="H292" s="18"/>
      <c r="I292" s="18"/>
      <c r="J292" s="18"/>
      <c r="K292" s="18"/>
      <c r="L292" s="18"/>
      <c r="M292" s="18"/>
      <c r="N292" s="18"/>
      <c r="O292" s="18"/>
      <c r="P292" s="40"/>
      <c r="Q292" s="18"/>
      <c r="R292" s="18"/>
      <c r="S292" s="18"/>
      <c r="T292" s="40"/>
      <c r="U292" s="18"/>
      <c r="V292" s="18"/>
      <c r="W292" s="18"/>
      <c r="X292" s="38"/>
      <c r="Z292" s="3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row>
    <row r="293" spans="1:110" x14ac:dyDescent="0.25">
      <c r="A293" s="38"/>
      <c r="B293" s="50"/>
      <c r="C293" s="18"/>
      <c r="D293" s="18"/>
      <c r="E293" s="18"/>
      <c r="F293" s="18"/>
      <c r="G293" s="18"/>
      <c r="H293" s="18"/>
      <c r="I293" s="18"/>
      <c r="J293" s="18"/>
      <c r="K293" s="18"/>
      <c r="L293" s="18"/>
      <c r="M293" s="18"/>
      <c r="N293" s="18"/>
      <c r="O293" s="18"/>
      <c r="P293" s="40"/>
      <c r="Q293" s="18"/>
      <c r="R293" s="18"/>
      <c r="S293" s="18"/>
      <c r="T293" s="40"/>
      <c r="U293" s="18"/>
      <c r="V293" s="18"/>
      <c r="W293" s="18"/>
      <c r="X293" s="38"/>
      <c r="Z293" s="3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row>
    <row r="294" spans="1:110" x14ac:dyDescent="0.25">
      <c r="A294" s="38"/>
      <c r="B294" s="50"/>
      <c r="C294" s="18"/>
      <c r="D294" s="18"/>
      <c r="E294" s="18"/>
      <c r="F294" s="18"/>
      <c r="G294" s="18"/>
      <c r="H294" s="18"/>
      <c r="I294" s="18"/>
      <c r="J294" s="18"/>
      <c r="K294" s="18"/>
      <c r="L294" s="18"/>
      <c r="M294" s="18"/>
      <c r="N294" s="18"/>
      <c r="O294" s="18"/>
      <c r="P294" s="40"/>
      <c r="Q294" s="18"/>
      <c r="R294" s="18"/>
      <c r="S294" s="18"/>
      <c r="T294" s="40"/>
      <c r="U294" s="18"/>
      <c r="V294" s="18"/>
      <c r="W294" s="18"/>
      <c r="X294" s="38"/>
      <c r="Z294" s="3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row>
    <row r="295" spans="1:110" x14ac:dyDescent="0.25">
      <c r="A295" s="38"/>
      <c r="B295" s="50"/>
      <c r="C295" s="18"/>
      <c r="D295" s="18"/>
      <c r="E295" s="18"/>
      <c r="F295" s="18"/>
      <c r="G295" s="18"/>
      <c r="H295" s="18"/>
      <c r="I295" s="18"/>
      <c r="J295" s="18"/>
      <c r="K295" s="18"/>
      <c r="L295" s="18"/>
      <c r="M295" s="18"/>
      <c r="N295" s="18"/>
      <c r="O295" s="18"/>
      <c r="P295" s="40"/>
      <c r="Q295" s="18"/>
      <c r="R295" s="18"/>
      <c r="S295" s="18"/>
      <c r="T295" s="40"/>
      <c r="U295" s="18"/>
      <c r="V295" s="18"/>
      <c r="W295" s="18"/>
      <c r="X295" s="38"/>
      <c r="Z295" s="3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row>
    <row r="296" spans="1:110" x14ac:dyDescent="0.25">
      <c r="A296" s="38"/>
      <c r="B296" s="50"/>
      <c r="C296" s="18"/>
      <c r="D296" s="18"/>
      <c r="E296" s="18"/>
      <c r="F296" s="18"/>
      <c r="G296" s="18"/>
      <c r="H296" s="18"/>
      <c r="I296" s="18"/>
      <c r="J296" s="18"/>
      <c r="K296" s="18"/>
      <c r="L296" s="18"/>
      <c r="M296" s="18"/>
      <c r="N296" s="18"/>
      <c r="O296" s="18"/>
      <c r="P296" s="40"/>
      <c r="Q296" s="18"/>
      <c r="R296" s="18"/>
      <c r="S296" s="18"/>
      <c r="T296" s="40"/>
      <c r="U296" s="18"/>
      <c r="V296" s="18"/>
      <c r="W296" s="18"/>
      <c r="X296" s="38"/>
      <c r="Z296" s="3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row>
    <row r="297" spans="1:110" x14ac:dyDescent="0.25">
      <c r="A297" s="38"/>
      <c r="B297" s="50"/>
      <c r="C297" s="18"/>
      <c r="D297" s="18"/>
      <c r="E297" s="18"/>
      <c r="F297" s="18"/>
      <c r="G297" s="18"/>
      <c r="H297" s="18"/>
      <c r="I297" s="18"/>
      <c r="J297" s="18"/>
      <c r="K297" s="18"/>
      <c r="L297" s="18"/>
      <c r="M297" s="18"/>
      <c r="N297" s="18"/>
      <c r="O297" s="18"/>
      <c r="P297" s="40"/>
      <c r="Q297" s="18"/>
      <c r="R297" s="18"/>
      <c r="S297" s="18"/>
      <c r="T297" s="40"/>
      <c r="U297" s="18"/>
      <c r="V297" s="18"/>
      <c r="W297" s="18"/>
      <c r="X297" s="38"/>
      <c r="Z297" s="3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row>
    <row r="298" spans="1:110" x14ac:dyDescent="0.25">
      <c r="A298" s="38"/>
      <c r="B298" s="50"/>
      <c r="C298" s="18"/>
      <c r="D298" s="18"/>
      <c r="E298" s="18"/>
      <c r="F298" s="18"/>
      <c r="G298" s="18"/>
      <c r="H298" s="18"/>
      <c r="I298" s="18"/>
      <c r="J298" s="18"/>
      <c r="K298" s="18"/>
      <c r="L298" s="18"/>
      <c r="M298" s="18"/>
      <c r="N298" s="18"/>
      <c r="O298" s="18"/>
      <c r="P298" s="40"/>
      <c r="Q298" s="18"/>
      <c r="R298" s="18"/>
      <c r="S298" s="18"/>
      <c r="T298" s="40"/>
      <c r="U298" s="18"/>
      <c r="V298" s="18"/>
      <c r="W298" s="18"/>
      <c r="X298" s="38"/>
      <c r="Z298" s="3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row>
    <row r="299" spans="1:110" x14ac:dyDescent="0.25">
      <c r="A299" s="38"/>
      <c r="B299" s="50"/>
      <c r="C299" s="18"/>
      <c r="D299" s="18"/>
      <c r="E299" s="18"/>
      <c r="F299" s="18"/>
      <c r="G299" s="18"/>
      <c r="H299" s="18"/>
      <c r="I299" s="18"/>
      <c r="J299" s="18"/>
      <c r="K299" s="18"/>
      <c r="L299" s="18"/>
      <c r="M299" s="18"/>
      <c r="N299" s="18"/>
      <c r="O299" s="18"/>
      <c r="P299" s="40"/>
      <c r="Q299" s="18"/>
      <c r="R299" s="18"/>
      <c r="S299" s="18"/>
      <c r="T299" s="40"/>
      <c r="U299" s="18"/>
      <c r="V299" s="18"/>
      <c r="W299" s="18"/>
      <c r="X299" s="38"/>
      <c r="Z299" s="3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row>
    <row r="300" spans="1:110" x14ac:dyDescent="0.25">
      <c r="A300" s="38"/>
      <c r="B300" s="50"/>
      <c r="C300" s="18"/>
      <c r="D300" s="18"/>
      <c r="E300" s="18"/>
      <c r="F300" s="18"/>
      <c r="G300" s="18"/>
      <c r="H300" s="18"/>
      <c r="I300" s="18"/>
      <c r="J300" s="18"/>
      <c r="K300" s="18"/>
      <c r="L300" s="18"/>
      <c r="M300" s="18"/>
      <c r="N300" s="18"/>
      <c r="O300" s="18"/>
      <c r="P300" s="40"/>
      <c r="Q300" s="18"/>
      <c r="R300" s="18"/>
      <c r="S300" s="18"/>
      <c r="T300" s="40"/>
      <c r="U300" s="18"/>
      <c r="V300" s="18"/>
      <c r="W300" s="18"/>
      <c r="X300" s="38"/>
      <c r="Z300" s="3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row>
    <row r="301" spans="1:110" x14ac:dyDescent="0.25">
      <c r="A301" s="38"/>
      <c r="B301" s="50"/>
      <c r="C301" s="18"/>
      <c r="D301" s="18"/>
      <c r="E301" s="18"/>
      <c r="F301" s="18"/>
      <c r="G301" s="18"/>
      <c r="H301" s="18"/>
      <c r="I301" s="18"/>
      <c r="J301" s="18"/>
      <c r="K301" s="18"/>
      <c r="L301" s="18"/>
      <c r="M301" s="18"/>
      <c r="N301" s="18"/>
      <c r="O301" s="18"/>
      <c r="P301" s="40"/>
      <c r="Q301" s="18"/>
      <c r="R301" s="18"/>
      <c r="S301" s="18"/>
      <c r="T301" s="40"/>
      <c r="U301" s="18"/>
      <c r="V301" s="18"/>
      <c r="W301" s="18"/>
      <c r="X301" s="38"/>
      <c r="Z301" s="3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row>
    <row r="302" spans="1:110" x14ac:dyDescent="0.25">
      <c r="A302" s="38"/>
      <c r="B302" s="50"/>
      <c r="C302" s="18"/>
      <c r="D302" s="18"/>
      <c r="E302" s="18"/>
      <c r="F302" s="18"/>
      <c r="G302" s="18"/>
      <c r="H302" s="18"/>
      <c r="I302" s="18"/>
      <c r="J302" s="18"/>
      <c r="K302" s="18"/>
      <c r="L302" s="18"/>
      <c r="M302" s="18"/>
      <c r="N302" s="18"/>
      <c r="O302" s="18"/>
      <c r="P302" s="40"/>
      <c r="Q302" s="18"/>
      <c r="R302" s="18"/>
      <c r="S302" s="18"/>
      <c r="T302" s="40"/>
      <c r="U302" s="18"/>
      <c r="V302" s="18"/>
      <c r="W302" s="18"/>
      <c r="X302" s="38"/>
      <c r="Z302" s="3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row>
    <row r="303" spans="1:110" x14ac:dyDescent="0.25">
      <c r="A303" s="38"/>
      <c r="B303" s="50"/>
      <c r="C303" s="18"/>
      <c r="D303" s="18"/>
      <c r="E303" s="18"/>
      <c r="F303" s="18"/>
      <c r="G303" s="18"/>
      <c r="H303" s="18"/>
      <c r="I303" s="18"/>
      <c r="J303" s="18"/>
      <c r="K303" s="18"/>
      <c r="L303" s="18"/>
      <c r="M303" s="18"/>
      <c r="N303" s="18"/>
      <c r="O303" s="18"/>
      <c r="P303" s="40"/>
      <c r="Q303" s="18"/>
      <c r="R303" s="18"/>
      <c r="S303" s="18"/>
      <c r="T303" s="40"/>
      <c r="U303" s="18"/>
      <c r="V303" s="18"/>
      <c r="W303" s="18"/>
      <c r="X303" s="38"/>
      <c r="Z303" s="3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row>
    <row r="304" spans="1:110" x14ac:dyDescent="0.25">
      <c r="A304" s="38"/>
      <c r="B304" s="50"/>
      <c r="C304" s="18"/>
      <c r="D304" s="18"/>
      <c r="E304" s="18"/>
      <c r="F304" s="18"/>
      <c r="G304" s="18"/>
      <c r="H304" s="18"/>
      <c r="I304" s="18"/>
      <c r="J304" s="18"/>
      <c r="K304" s="18"/>
      <c r="L304" s="18"/>
      <c r="M304" s="18"/>
      <c r="N304" s="18"/>
      <c r="O304" s="18"/>
      <c r="P304" s="40"/>
      <c r="Q304" s="18"/>
      <c r="R304" s="18"/>
      <c r="S304" s="18"/>
      <c r="T304" s="40"/>
      <c r="U304" s="18"/>
      <c r="V304" s="18"/>
      <c r="W304" s="18"/>
      <c r="X304" s="38"/>
      <c r="Z304" s="3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row>
    <row r="305" spans="1:110" x14ac:dyDescent="0.25">
      <c r="A305" s="38"/>
      <c r="B305" s="50"/>
      <c r="C305" s="18"/>
      <c r="D305" s="18"/>
      <c r="E305" s="18"/>
      <c r="F305" s="18"/>
      <c r="G305" s="18"/>
      <c r="H305" s="18"/>
      <c r="I305" s="18"/>
      <c r="J305" s="18"/>
      <c r="K305" s="18"/>
      <c r="L305" s="18"/>
      <c r="M305" s="18"/>
      <c r="N305" s="18"/>
      <c r="O305" s="18"/>
      <c r="P305" s="40"/>
      <c r="Q305" s="18"/>
      <c r="R305" s="18"/>
      <c r="S305" s="18"/>
      <c r="T305" s="40"/>
      <c r="U305" s="18"/>
      <c r="V305" s="18"/>
      <c r="W305" s="18"/>
      <c r="X305" s="38"/>
      <c r="Z305" s="3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row>
    <row r="306" spans="1:110" x14ac:dyDescent="0.25">
      <c r="A306" s="38"/>
      <c r="B306" s="50"/>
      <c r="C306" s="18"/>
      <c r="D306" s="18"/>
      <c r="E306" s="18"/>
      <c r="F306" s="18"/>
      <c r="G306" s="18"/>
      <c r="H306" s="18"/>
      <c r="I306" s="18"/>
      <c r="J306" s="18"/>
      <c r="K306" s="18"/>
      <c r="L306" s="18"/>
      <c r="M306" s="18"/>
      <c r="N306" s="18"/>
      <c r="O306" s="18"/>
      <c r="P306" s="40"/>
      <c r="Q306" s="18"/>
      <c r="R306" s="18"/>
      <c r="S306" s="18"/>
      <c r="T306" s="40"/>
      <c r="U306" s="18"/>
      <c r="V306" s="18"/>
      <c r="W306" s="18"/>
      <c r="X306" s="38"/>
      <c r="Z306" s="3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row>
    <row r="307" spans="1:110" x14ac:dyDescent="0.25">
      <c r="A307" s="38"/>
      <c r="B307" s="50"/>
      <c r="C307" s="18"/>
      <c r="D307" s="18"/>
      <c r="E307" s="18"/>
      <c r="F307" s="18"/>
      <c r="G307" s="18"/>
      <c r="H307" s="18"/>
      <c r="I307" s="18"/>
      <c r="J307" s="18"/>
      <c r="K307" s="18"/>
      <c r="L307" s="18"/>
      <c r="M307" s="18"/>
      <c r="N307" s="18"/>
      <c r="O307" s="18"/>
      <c r="P307" s="40"/>
      <c r="Q307" s="18"/>
      <c r="R307" s="18"/>
      <c r="S307" s="18"/>
      <c r="T307" s="40"/>
      <c r="U307" s="18"/>
      <c r="V307" s="18"/>
      <c r="W307" s="18"/>
      <c r="X307" s="38"/>
      <c r="Z307" s="3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row>
    <row r="308" spans="1:110" x14ac:dyDescent="0.25">
      <c r="A308" s="38"/>
      <c r="B308" s="50"/>
      <c r="C308" s="18"/>
      <c r="D308" s="18"/>
      <c r="E308" s="18"/>
      <c r="F308" s="18"/>
      <c r="G308" s="18"/>
      <c r="H308" s="18"/>
      <c r="I308" s="18"/>
      <c r="J308" s="18"/>
      <c r="K308" s="18"/>
      <c r="L308" s="18"/>
      <c r="M308" s="18"/>
      <c r="N308" s="18"/>
      <c r="O308" s="18"/>
      <c r="P308" s="40"/>
      <c r="Q308" s="18"/>
      <c r="R308" s="18"/>
      <c r="S308" s="18"/>
      <c r="T308" s="40"/>
      <c r="U308" s="18"/>
      <c r="V308" s="18"/>
      <c r="W308" s="18"/>
      <c r="X308" s="38"/>
      <c r="Z308" s="3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row>
    <row r="309" spans="1:110" x14ac:dyDescent="0.25">
      <c r="A309" s="38"/>
      <c r="B309" s="50"/>
      <c r="C309" s="18"/>
      <c r="D309" s="18"/>
      <c r="E309" s="18"/>
      <c r="F309" s="18"/>
      <c r="G309" s="18"/>
      <c r="H309" s="18"/>
      <c r="I309" s="18"/>
      <c r="J309" s="18"/>
      <c r="K309" s="18"/>
      <c r="L309" s="18"/>
      <c r="M309" s="18"/>
      <c r="N309" s="18"/>
      <c r="O309" s="18"/>
      <c r="P309" s="40"/>
      <c r="Q309" s="18"/>
      <c r="R309" s="18"/>
      <c r="S309" s="18"/>
      <c r="T309" s="40"/>
      <c r="U309" s="18"/>
      <c r="V309" s="18"/>
      <c r="W309" s="18"/>
      <c r="X309" s="38"/>
      <c r="Z309" s="3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row>
    <row r="310" spans="1:110" x14ac:dyDescent="0.25">
      <c r="A310" s="38"/>
      <c r="B310" s="50"/>
      <c r="C310" s="18"/>
      <c r="D310" s="18"/>
      <c r="E310" s="18"/>
      <c r="F310" s="18"/>
      <c r="G310" s="18"/>
      <c r="H310" s="18"/>
      <c r="I310" s="18"/>
      <c r="J310" s="18"/>
      <c r="K310" s="18"/>
      <c r="L310" s="18"/>
      <c r="M310" s="18"/>
      <c r="N310" s="18"/>
      <c r="O310" s="18"/>
      <c r="P310" s="40"/>
      <c r="Q310" s="18"/>
      <c r="R310" s="18"/>
      <c r="S310" s="18"/>
      <c r="T310" s="40"/>
      <c r="U310" s="18"/>
      <c r="V310" s="18"/>
      <c r="W310" s="18"/>
      <c r="X310" s="38"/>
      <c r="Z310" s="3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row>
    <row r="311" spans="1:110" x14ac:dyDescent="0.25">
      <c r="A311" s="38"/>
      <c r="B311" s="50"/>
      <c r="C311" s="18"/>
      <c r="D311" s="18"/>
      <c r="E311" s="18"/>
      <c r="F311" s="18"/>
      <c r="G311" s="18"/>
      <c r="H311" s="18"/>
      <c r="I311" s="18"/>
      <c r="J311" s="18"/>
      <c r="K311" s="18"/>
      <c r="L311" s="18"/>
      <c r="M311" s="18"/>
      <c r="N311" s="18"/>
      <c r="O311" s="18"/>
      <c r="P311" s="40"/>
      <c r="Q311" s="18"/>
      <c r="R311" s="18"/>
      <c r="S311" s="18"/>
      <c r="T311" s="40"/>
      <c r="U311" s="18"/>
      <c r="V311" s="18"/>
      <c r="W311" s="18"/>
      <c r="X311" s="38"/>
      <c r="Z311" s="3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row>
    <row r="312" spans="1:110" x14ac:dyDescent="0.25">
      <c r="A312" s="38"/>
      <c r="B312" s="50"/>
      <c r="C312" s="18"/>
      <c r="D312" s="18"/>
      <c r="E312" s="18"/>
      <c r="F312" s="18"/>
      <c r="G312" s="18"/>
      <c r="H312" s="18"/>
      <c r="I312" s="18"/>
      <c r="J312" s="18"/>
      <c r="K312" s="18"/>
      <c r="L312" s="18"/>
      <c r="M312" s="18"/>
      <c r="N312" s="18"/>
      <c r="O312" s="18"/>
      <c r="P312" s="40"/>
      <c r="Q312" s="18"/>
      <c r="R312" s="18"/>
      <c r="S312" s="18"/>
      <c r="T312" s="40"/>
      <c r="U312" s="18"/>
      <c r="V312" s="18"/>
      <c r="W312" s="18"/>
      <c r="X312" s="38"/>
      <c r="Z312" s="3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row>
    <row r="313" spans="1:110" x14ac:dyDescent="0.25">
      <c r="A313" s="38"/>
      <c r="B313" s="50"/>
      <c r="C313" s="18"/>
      <c r="D313" s="18"/>
      <c r="E313" s="18"/>
      <c r="F313" s="18"/>
      <c r="G313" s="18"/>
      <c r="H313" s="18"/>
      <c r="I313" s="18"/>
      <c r="J313" s="18"/>
      <c r="K313" s="18"/>
      <c r="L313" s="18"/>
      <c r="M313" s="18"/>
      <c r="N313" s="18"/>
      <c r="O313" s="18"/>
      <c r="P313" s="40"/>
      <c r="Q313" s="18"/>
      <c r="R313" s="18"/>
      <c r="S313" s="18"/>
      <c r="T313" s="40"/>
      <c r="U313" s="18"/>
      <c r="V313" s="18"/>
      <c r="W313" s="18"/>
      <c r="X313" s="38"/>
      <c r="Z313" s="3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row>
    <row r="314" spans="1:110" x14ac:dyDescent="0.25">
      <c r="A314" s="38"/>
      <c r="B314" s="50"/>
      <c r="C314" s="18"/>
      <c r="D314" s="18"/>
      <c r="E314" s="18"/>
      <c r="F314" s="18"/>
      <c r="G314" s="18"/>
      <c r="H314" s="18"/>
      <c r="I314" s="18"/>
      <c r="J314" s="18"/>
      <c r="K314" s="18"/>
      <c r="L314" s="18"/>
      <c r="M314" s="18"/>
      <c r="N314" s="18"/>
      <c r="O314" s="18"/>
      <c r="P314" s="40"/>
      <c r="Q314" s="18"/>
      <c r="R314" s="18"/>
      <c r="S314" s="18"/>
      <c r="T314" s="40"/>
      <c r="U314" s="18"/>
      <c r="V314" s="18"/>
      <c r="W314" s="18"/>
      <c r="X314" s="38"/>
      <c r="Z314" s="3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row>
    <row r="315" spans="1:110" x14ac:dyDescent="0.25">
      <c r="A315" s="38"/>
      <c r="B315" s="50"/>
      <c r="C315" s="18"/>
      <c r="D315" s="18"/>
      <c r="E315" s="18"/>
      <c r="F315" s="18"/>
      <c r="G315" s="18"/>
      <c r="H315" s="18"/>
      <c r="I315" s="18"/>
      <c r="J315" s="18"/>
      <c r="K315" s="18"/>
      <c r="L315" s="18"/>
      <c r="M315" s="18"/>
      <c r="N315" s="18"/>
      <c r="O315" s="18"/>
      <c r="P315" s="40"/>
      <c r="Q315" s="18"/>
      <c r="R315" s="18"/>
      <c r="S315" s="18"/>
      <c r="T315" s="40"/>
      <c r="U315" s="18"/>
      <c r="V315" s="18"/>
      <c r="W315" s="18"/>
      <c r="X315" s="38"/>
      <c r="Z315" s="3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row>
    <row r="316" spans="1:110" x14ac:dyDescent="0.25">
      <c r="A316" s="38"/>
      <c r="B316" s="50"/>
      <c r="C316" s="18"/>
      <c r="D316" s="18"/>
      <c r="E316" s="18"/>
      <c r="F316" s="18"/>
      <c r="G316" s="18"/>
      <c r="H316" s="18"/>
      <c r="I316" s="18"/>
      <c r="J316" s="18"/>
      <c r="K316" s="18"/>
      <c r="L316" s="18"/>
      <c r="M316" s="18"/>
      <c r="N316" s="18"/>
      <c r="O316" s="18"/>
      <c r="P316" s="40"/>
      <c r="Q316" s="18"/>
      <c r="R316" s="18"/>
      <c r="S316" s="18"/>
      <c r="T316" s="40"/>
      <c r="U316" s="18"/>
      <c r="V316" s="18"/>
      <c r="W316" s="18"/>
      <c r="X316" s="38"/>
      <c r="Y316" s="51"/>
      <c r="Z316" s="51"/>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row>
    <row r="317" spans="1:110" x14ac:dyDescent="0.25">
      <c r="A317" s="38"/>
      <c r="B317" s="50"/>
      <c r="C317" s="18"/>
      <c r="D317" s="18"/>
      <c r="E317" s="18"/>
      <c r="F317" s="18"/>
      <c r="G317" s="18"/>
      <c r="H317" s="18"/>
      <c r="I317" s="18"/>
      <c r="J317" s="18"/>
      <c r="K317" s="18"/>
      <c r="L317" s="18"/>
      <c r="M317" s="18"/>
      <c r="N317" s="18"/>
      <c r="O317" s="18"/>
      <c r="P317" s="40"/>
      <c r="Q317" s="18"/>
      <c r="R317" s="18"/>
      <c r="S317" s="18"/>
      <c r="T317" s="40"/>
      <c r="U317" s="18"/>
      <c r="V317" s="18"/>
      <c r="W317" s="18"/>
      <c r="X317" s="38"/>
      <c r="Y317" s="51"/>
      <c r="Z317" s="51"/>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row>
    <row r="318" spans="1:110" x14ac:dyDescent="0.25">
      <c r="A318" s="38"/>
      <c r="B318" s="50"/>
      <c r="C318" s="18"/>
      <c r="D318" s="18"/>
      <c r="E318" s="18"/>
      <c r="F318" s="18"/>
      <c r="G318" s="18"/>
      <c r="H318" s="18"/>
      <c r="I318" s="18"/>
      <c r="J318" s="18"/>
      <c r="K318" s="18"/>
      <c r="L318" s="18"/>
      <c r="M318" s="18"/>
      <c r="N318" s="18"/>
      <c r="O318" s="18"/>
      <c r="P318" s="40"/>
      <c r="Q318" s="18"/>
      <c r="R318" s="18"/>
      <c r="S318" s="18"/>
      <c r="T318" s="40"/>
      <c r="U318" s="18"/>
      <c r="V318" s="18"/>
      <c r="W318" s="18"/>
      <c r="X318" s="38"/>
      <c r="Y318" s="51"/>
      <c r="Z318" s="51"/>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row>
    <row r="319" spans="1:110" x14ac:dyDescent="0.25">
      <c r="A319" s="38"/>
      <c r="B319" s="50"/>
      <c r="C319" s="18"/>
      <c r="D319" s="18"/>
      <c r="E319" s="18"/>
      <c r="F319" s="18"/>
      <c r="G319" s="18"/>
      <c r="H319" s="18"/>
      <c r="I319" s="18"/>
      <c r="J319" s="18"/>
      <c r="K319" s="18"/>
      <c r="L319" s="18"/>
      <c r="M319" s="18"/>
      <c r="N319" s="18"/>
      <c r="O319" s="18"/>
      <c r="P319" s="40"/>
      <c r="Q319" s="18"/>
      <c r="R319" s="18"/>
      <c r="S319" s="18"/>
      <c r="T319" s="40"/>
      <c r="U319" s="18"/>
      <c r="V319" s="18"/>
      <c r="W319" s="18"/>
      <c r="X319" s="38"/>
      <c r="Y319" s="51"/>
      <c r="Z319" s="51"/>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row>
    <row r="320" spans="1:110" x14ac:dyDescent="0.25">
      <c r="A320" s="38"/>
      <c r="B320" s="50"/>
      <c r="C320" s="18"/>
      <c r="D320" s="18"/>
      <c r="E320" s="18"/>
      <c r="F320" s="18"/>
      <c r="G320" s="18"/>
      <c r="H320" s="18"/>
      <c r="I320" s="18"/>
      <c r="J320" s="18"/>
      <c r="K320" s="18"/>
      <c r="L320" s="18"/>
      <c r="M320" s="18"/>
      <c r="N320" s="18"/>
      <c r="O320" s="18"/>
      <c r="P320" s="40"/>
      <c r="Q320" s="18"/>
      <c r="R320" s="18"/>
      <c r="S320" s="18"/>
      <c r="T320" s="40"/>
      <c r="U320" s="18"/>
      <c r="V320" s="18"/>
      <c r="W320" s="18"/>
      <c r="X320" s="38"/>
      <c r="Y320" s="51"/>
      <c r="Z320" s="51"/>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row>
    <row r="321" spans="1:110" x14ac:dyDescent="0.25">
      <c r="A321" s="38"/>
      <c r="B321" s="50"/>
      <c r="C321" s="18"/>
      <c r="D321" s="18"/>
      <c r="E321" s="18"/>
      <c r="F321" s="18"/>
      <c r="G321" s="18"/>
      <c r="H321" s="18"/>
      <c r="I321" s="18"/>
      <c r="J321" s="18"/>
      <c r="K321" s="18"/>
      <c r="L321" s="18"/>
      <c r="M321" s="18"/>
      <c r="N321" s="18"/>
      <c r="O321" s="18"/>
      <c r="P321" s="40"/>
      <c r="Q321" s="18"/>
      <c r="R321" s="18"/>
      <c r="S321" s="18"/>
      <c r="T321" s="40"/>
      <c r="U321" s="18"/>
      <c r="V321" s="18"/>
      <c r="W321" s="18"/>
      <c r="X321" s="38"/>
      <c r="Y321" s="51"/>
      <c r="Z321" s="51"/>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row>
    <row r="322" spans="1:110" x14ac:dyDescent="0.25">
      <c r="A322" s="38"/>
      <c r="B322" s="50"/>
      <c r="C322" s="18"/>
      <c r="D322" s="18"/>
      <c r="E322" s="18"/>
      <c r="F322" s="18"/>
      <c r="G322" s="18"/>
      <c r="H322" s="18"/>
      <c r="I322" s="18"/>
      <c r="J322" s="18"/>
      <c r="K322" s="18"/>
      <c r="L322" s="18"/>
      <c r="M322" s="18"/>
      <c r="N322" s="18"/>
      <c r="O322" s="18"/>
      <c r="P322" s="40"/>
      <c r="Q322" s="18"/>
      <c r="R322" s="18"/>
      <c r="S322" s="18"/>
      <c r="T322" s="40"/>
      <c r="U322" s="18"/>
      <c r="V322" s="18"/>
      <c r="W322" s="18"/>
      <c r="X322" s="38"/>
      <c r="Z322" s="3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row>
    <row r="323" spans="1:110" x14ac:dyDescent="0.25">
      <c r="A323" s="38"/>
      <c r="B323" s="50"/>
      <c r="C323" s="18"/>
      <c r="D323" s="18"/>
      <c r="E323" s="18"/>
      <c r="F323" s="18"/>
      <c r="G323" s="18"/>
      <c r="H323" s="18"/>
      <c r="I323" s="18"/>
      <c r="J323" s="18"/>
      <c r="K323" s="18"/>
      <c r="L323" s="18"/>
      <c r="M323" s="18"/>
      <c r="N323" s="18"/>
      <c r="O323" s="18"/>
      <c r="P323" s="40"/>
      <c r="Q323" s="18"/>
      <c r="R323" s="18"/>
      <c r="S323" s="18"/>
      <c r="T323" s="40"/>
      <c r="U323" s="18"/>
      <c r="V323" s="18"/>
      <c r="W323" s="18"/>
      <c r="X323" s="38"/>
      <c r="Z323" s="3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row>
    <row r="324" spans="1:110" x14ac:dyDescent="0.25">
      <c r="A324" s="38"/>
      <c r="B324" s="50"/>
      <c r="C324" s="18"/>
      <c r="D324" s="18"/>
      <c r="E324" s="18"/>
      <c r="F324" s="18"/>
      <c r="G324" s="18"/>
      <c r="H324" s="18"/>
      <c r="I324" s="18"/>
      <c r="J324" s="18"/>
      <c r="K324" s="18"/>
      <c r="L324" s="18"/>
      <c r="M324" s="18"/>
      <c r="N324" s="18"/>
      <c r="O324" s="18"/>
      <c r="P324" s="40"/>
      <c r="Q324" s="18"/>
      <c r="R324" s="18"/>
      <c r="S324" s="18"/>
      <c r="T324" s="40"/>
      <c r="U324" s="18"/>
      <c r="V324" s="18"/>
      <c r="W324" s="18"/>
      <c r="X324" s="38"/>
      <c r="Z324" s="3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row>
    <row r="325" spans="1:110" x14ac:dyDescent="0.25">
      <c r="A325" s="38"/>
      <c r="B325" s="50"/>
      <c r="C325" s="18"/>
      <c r="D325" s="18"/>
      <c r="E325" s="18"/>
      <c r="F325" s="18"/>
      <c r="G325" s="18"/>
      <c r="H325" s="18"/>
      <c r="I325" s="18"/>
      <c r="J325" s="18"/>
      <c r="K325" s="18"/>
      <c r="L325" s="18"/>
      <c r="M325" s="18"/>
      <c r="N325" s="18"/>
      <c r="O325" s="18"/>
      <c r="P325" s="40"/>
      <c r="Q325" s="18"/>
      <c r="R325" s="18"/>
      <c r="S325" s="18"/>
      <c r="T325" s="40"/>
      <c r="U325" s="18"/>
      <c r="V325" s="18"/>
      <c r="W325" s="18"/>
      <c r="X325" s="38"/>
      <c r="Z325" s="3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row>
    <row r="326" spans="1:110" x14ac:dyDescent="0.25">
      <c r="A326" s="38"/>
      <c r="B326" s="50"/>
      <c r="C326" s="18"/>
      <c r="D326" s="18"/>
      <c r="E326" s="18"/>
      <c r="F326" s="18"/>
      <c r="G326" s="18"/>
      <c r="H326" s="18"/>
      <c r="I326" s="18"/>
      <c r="J326" s="18"/>
      <c r="K326" s="18"/>
      <c r="L326" s="18"/>
      <c r="M326" s="18"/>
      <c r="N326" s="18"/>
      <c r="O326" s="18"/>
      <c r="P326" s="40"/>
      <c r="Q326" s="18"/>
      <c r="R326" s="18"/>
      <c r="S326" s="18"/>
      <c r="T326" s="40"/>
      <c r="U326" s="18"/>
      <c r="V326" s="18"/>
      <c r="W326" s="18"/>
      <c r="X326" s="38"/>
      <c r="Z326" s="3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row>
    <row r="327" spans="1:110" x14ac:dyDescent="0.25">
      <c r="A327" s="38"/>
      <c r="B327" s="50"/>
      <c r="C327" s="18"/>
      <c r="D327" s="18"/>
      <c r="E327" s="18"/>
      <c r="F327" s="18"/>
      <c r="G327" s="18"/>
      <c r="H327" s="18"/>
      <c r="I327" s="18"/>
      <c r="J327" s="18"/>
      <c r="K327" s="18"/>
      <c r="L327" s="18"/>
      <c r="M327" s="18"/>
      <c r="N327" s="18"/>
      <c r="O327" s="18"/>
      <c r="P327" s="40"/>
      <c r="Q327" s="18"/>
      <c r="R327" s="18"/>
      <c r="S327" s="18"/>
      <c r="T327" s="40"/>
      <c r="U327" s="18"/>
      <c r="V327" s="18"/>
      <c r="W327" s="18"/>
      <c r="X327" s="38"/>
      <c r="Y327" s="51"/>
      <c r="Z327" s="51"/>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row>
    <row r="328" spans="1:110" x14ac:dyDescent="0.25">
      <c r="A328" s="38"/>
      <c r="B328" s="50"/>
      <c r="C328" s="18"/>
      <c r="D328" s="18"/>
      <c r="E328" s="18"/>
      <c r="F328" s="18"/>
      <c r="G328" s="18"/>
      <c r="H328" s="18"/>
      <c r="I328" s="18"/>
      <c r="J328" s="18"/>
      <c r="K328" s="18"/>
      <c r="L328" s="18"/>
      <c r="M328" s="18"/>
      <c r="N328" s="18"/>
      <c r="O328" s="18"/>
      <c r="P328" s="40"/>
      <c r="Q328" s="18"/>
      <c r="R328" s="18"/>
      <c r="S328" s="18"/>
      <c r="T328" s="40"/>
      <c r="U328" s="18"/>
      <c r="V328" s="18"/>
      <c r="W328" s="18"/>
      <c r="X328" s="38"/>
      <c r="Y328" s="51"/>
      <c r="Z328" s="51"/>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row>
    <row r="329" spans="1:110" x14ac:dyDescent="0.25">
      <c r="A329" s="38"/>
      <c r="B329" s="50"/>
      <c r="C329" s="18"/>
      <c r="D329" s="18"/>
      <c r="E329" s="18"/>
      <c r="F329" s="18"/>
      <c r="G329" s="18"/>
      <c r="H329" s="18"/>
      <c r="I329" s="18"/>
      <c r="J329" s="18"/>
      <c r="K329" s="18"/>
      <c r="L329" s="18"/>
      <c r="M329" s="18"/>
      <c r="N329" s="18"/>
      <c r="O329" s="18"/>
      <c r="P329" s="40"/>
      <c r="Q329" s="18"/>
      <c r="R329" s="18"/>
      <c r="S329" s="18"/>
      <c r="T329" s="40"/>
      <c r="U329" s="18"/>
      <c r="V329" s="18"/>
      <c r="W329" s="18"/>
      <c r="X329" s="38"/>
      <c r="Y329" s="51"/>
      <c r="Z329" s="51"/>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row>
    <row r="330" spans="1:110" x14ac:dyDescent="0.25">
      <c r="A330" s="38"/>
      <c r="B330" s="50"/>
      <c r="C330" s="18"/>
      <c r="D330" s="18"/>
      <c r="E330" s="18"/>
      <c r="F330" s="18"/>
      <c r="G330" s="18"/>
      <c r="H330" s="18"/>
      <c r="I330" s="18"/>
      <c r="J330" s="18"/>
      <c r="K330" s="18"/>
      <c r="L330" s="18"/>
      <c r="M330" s="18"/>
      <c r="N330" s="18"/>
      <c r="O330" s="18"/>
      <c r="P330" s="40"/>
      <c r="Q330" s="18"/>
      <c r="R330" s="18"/>
      <c r="S330" s="18"/>
      <c r="T330" s="40"/>
      <c r="U330" s="18"/>
      <c r="V330" s="18"/>
      <c r="W330" s="18"/>
      <c r="X330" s="38"/>
      <c r="Y330" s="51"/>
      <c r="Z330" s="51"/>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row>
    <row r="331" spans="1:110" x14ac:dyDescent="0.25">
      <c r="A331" s="38"/>
      <c r="B331" s="50"/>
      <c r="C331" s="18"/>
      <c r="D331" s="18"/>
      <c r="E331" s="18"/>
      <c r="F331" s="18"/>
      <c r="G331" s="18"/>
      <c r="H331" s="18"/>
      <c r="I331" s="18"/>
      <c r="J331" s="18"/>
      <c r="K331" s="18"/>
      <c r="L331" s="18"/>
      <c r="M331" s="18"/>
      <c r="N331" s="18"/>
      <c r="O331" s="18"/>
      <c r="P331" s="40"/>
      <c r="Q331" s="18"/>
      <c r="R331" s="18"/>
      <c r="S331" s="18"/>
      <c r="T331" s="40"/>
      <c r="U331" s="18"/>
      <c r="V331" s="18"/>
      <c r="W331" s="18"/>
      <c r="X331" s="38"/>
      <c r="Y331" s="51"/>
      <c r="Z331" s="51"/>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row>
    <row r="332" spans="1:110" x14ac:dyDescent="0.25">
      <c r="A332" s="38"/>
      <c r="B332" s="50"/>
      <c r="C332" s="18"/>
      <c r="D332" s="18"/>
      <c r="E332" s="18"/>
      <c r="F332" s="18"/>
      <c r="G332" s="18"/>
      <c r="H332" s="18"/>
      <c r="I332" s="18"/>
      <c r="J332" s="18"/>
      <c r="K332" s="18"/>
      <c r="L332" s="18"/>
      <c r="M332" s="18"/>
      <c r="N332" s="18"/>
      <c r="O332" s="18"/>
      <c r="P332" s="40"/>
      <c r="Q332" s="18"/>
      <c r="R332" s="18"/>
      <c r="S332" s="18"/>
      <c r="T332" s="40"/>
      <c r="U332" s="18"/>
      <c r="V332" s="18"/>
      <c r="W332" s="18"/>
      <c r="X332" s="38"/>
      <c r="Y332" s="51"/>
      <c r="Z332" s="51"/>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row>
    <row r="333" spans="1:110" x14ac:dyDescent="0.25">
      <c r="A333" s="38"/>
      <c r="B333" s="50"/>
      <c r="C333" s="18"/>
      <c r="D333" s="18"/>
      <c r="E333" s="18"/>
      <c r="F333" s="18"/>
      <c r="G333" s="18"/>
      <c r="H333" s="18"/>
      <c r="I333" s="18"/>
      <c r="J333" s="18"/>
      <c r="K333" s="18"/>
      <c r="L333" s="18"/>
      <c r="M333" s="18"/>
      <c r="N333" s="18"/>
      <c r="O333" s="18"/>
      <c r="P333" s="40"/>
      <c r="Q333" s="18"/>
      <c r="R333" s="18"/>
      <c r="S333" s="18"/>
      <c r="T333" s="40"/>
      <c r="U333" s="18"/>
      <c r="V333" s="18"/>
      <c r="W333" s="18"/>
      <c r="X333" s="38"/>
      <c r="Y333" s="51"/>
      <c r="Z333" s="51"/>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row>
    <row r="334" spans="1:110" x14ac:dyDescent="0.25">
      <c r="A334" s="38"/>
      <c r="B334" s="50"/>
      <c r="C334" s="18"/>
      <c r="D334" s="18"/>
      <c r="E334" s="18"/>
      <c r="F334" s="18"/>
      <c r="G334" s="18"/>
      <c r="H334" s="18"/>
      <c r="I334" s="18"/>
      <c r="J334" s="18"/>
      <c r="K334" s="18"/>
      <c r="L334" s="18"/>
      <c r="M334" s="18"/>
      <c r="N334" s="18"/>
      <c r="O334" s="18"/>
      <c r="P334" s="40"/>
      <c r="Q334" s="18"/>
      <c r="R334" s="18"/>
      <c r="S334" s="18"/>
      <c r="T334" s="40"/>
      <c r="U334" s="18"/>
      <c r="V334" s="18"/>
      <c r="W334" s="18"/>
      <c r="X334" s="38"/>
      <c r="Y334" s="51"/>
      <c r="Z334" s="51"/>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row>
    <row r="335" spans="1:110" x14ac:dyDescent="0.25">
      <c r="A335" s="38"/>
      <c r="B335" s="50"/>
      <c r="C335" s="18"/>
      <c r="D335" s="18"/>
      <c r="E335" s="18"/>
      <c r="F335" s="18"/>
      <c r="G335" s="18"/>
      <c r="H335" s="18"/>
      <c r="I335" s="18"/>
      <c r="J335" s="18"/>
      <c r="K335" s="18"/>
      <c r="L335" s="18"/>
      <c r="M335" s="18"/>
      <c r="N335" s="18"/>
      <c r="O335" s="18"/>
      <c r="P335" s="40"/>
      <c r="Q335" s="18"/>
      <c r="R335" s="18"/>
      <c r="S335" s="18"/>
      <c r="T335" s="40"/>
      <c r="U335" s="18"/>
      <c r="V335" s="18"/>
      <c r="W335" s="18"/>
      <c r="X335" s="38"/>
      <c r="Y335" s="51"/>
      <c r="Z335" s="51"/>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row>
    <row r="336" spans="1:110" x14ac:dyDescent="0.25">
      <c r="A336" s="38"/>
      <c r="B336" s="50"/>
      <c r="C336" s="18"/>
      <c r="D336" s="18"/>
      <c r="E336" s="18"/>
      <c r="F336" s="18"/>
      <c r="G336" s="18"/>
      <c r="H336" s="18"/>
      <c r="I336" s="18"/>
      <c r="J336" s="18"/>
      <c r="K336" s="18"/>
      <c r="L336" s="18"/>
      <c r="M336" s="18"/>
      <c r="N336" s="18"/>
      <c r="O336" s="18"/>
      <c r="P336" s="40"/>
      <c r="Q336" s="18"/>
      <c r="R336" s="18"/>
      <c r="S336" s="18"/>
      <c r="T336" s="40"/>
      <c r="U336" s="18"/>
      <c r="V336" s="18"/>
      <c r="W336" s="18"/>
      <c r="X336" s="38"/>
      <c r="Y336" s="51"/>
      <c r="Z336" s="51"/>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row>
    <row r="337" spans="1:110" x14ac:dyDescent="0.25">
      <c r="A337" s="38"/>
      <c r="B337" s="50"/>
      <c r="C337" s="18"/>
      <c r="D337" s="18"/>
      <c r="E337" s="18"/>
      <c r="F337" s="18"/>
      <c r="G337" s="18"/>
      <c r="H337" s="18"/>
      <c r="I337" s="18"/>
      <c r="J337" s="18"/>
      <c r="K337" s="18"/>
      <c r="L337" s="18"/>
      <c r="M337" s="18"/>
      <c r="N337" s="18"/>
      <c r="O337" s="18"/>
      <c r="P337" s="40"/>
      <c r="Q337" s="18"/>
      <c r="R337" s="18"/>
      <c r="S337" s="18"/>
      <c r="T337" s="40"/>
      <c r="U337" s="18"/>
      <c r="V337" s="18"/>
      <c r="W337" s="18"/>
      <c r="X337" s="38"/>
      <c r="Y337" s="51"/>
      <c r="Z337" s="51"/>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row>
    <row r="338" spans="1:110" x14ac:dyDescent="0.25">
      <c r="A338" s="38"/>
      <c r="B338" s="50"/>
      <c r="C338" s="18"/>
      <c r="D338" s="18"/>
      <c r="E338" s="18"/>
      <c r="F338" s="18"/>
      <c r="G338" s="18"/>
      <c r="H338" s="18"/>
      <c r="I338" s="18"/>
      <c r="J338" s="18"/>
      <c r="K338" s="18"/>
      <c r="L338" s="18"/>
      <c r="M338" s="18"/>
      <c r="N338" s="18"/>
      <c r="O338" s="18"/>
      <c r="P338" s="40"/>
      <c r="Q338" s="18"/>
      <c r="R338" s="18"/>
      <c r="S338" s="18"/>
      <c r="T338" s="40"/>
      <c r="U338" s="18"/>
      <c r="V338" s="18"/>
      <c r="W338" s="18"/>
      <c r="X338" s="38"/>
      <c r="Y338" s="51"/>
      <c r="Z338" s="51"/>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row>
    <row r="339" spans="1:110" x14ac:dyDescent="0.25">
      <c r="A339" s="38"/>
      <c r="B339" s="50"/>
      <c r="C339" s="18"/>
      <c r="D339" s="18"/>
      <c r="E339" s="18"/>
      <c r="F339" s="18"/>
      <c r="G339" s="18"/>
      <c r="H339" s="18"/>
      <c r="I339" s="18"/>
      <c r="J339" s="18"/>
      <c r="K339" s="18"/>
      <c r="L339" s="18"/>
      <c r="M339" s="18"/>
      <c r="N339" s="18"/>
      <c r="O339" s="18"/>
      <c r="P339" s="40"/>
      <c r="Q339" s="18"/>
      <c r="R339" s="18"/>
      <c r="S339" s="18"/>
      <c r="T339" s="40"/>
      <c r="U339" s="18"/>
      <c r="V339" s="18"/>
      <c r="W339" s="18"/>
      <c r="X339" s="38"/>
      <c r="Y339" s="51"/>
      <c r="Z339" s="51"/>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row>
    <row r="340" spans="1:110" x14ac:dyDescent="0.25">
      <c r="A340" s="38"/>
      <c r="B340" s="50"/>
      <c r="C340" s="18"/>
      <c r="D340" s="18"/>
      <c r="E340" s="18"/>
      <c r="F340" s="18"/>
      <c r="G340" s="18"/>
      <c r="H340" s="18"/>
      <c r="I340" s="18"/>
      <c r="J340" s="18"/>
      <c r="K340" s="18"/>
      <c r="L340" s="18"/>
      <c r="M340" s="18"/>
      <c r="N340" s="18"/>
      <c r="O340" s="18"/>
      <c r="P340" s="40"/>
      <c r="Q340" s="18"/>
      <c r="R340" s="18"/>
      <c r="S340" s="18"/>
      <c r="T340" s="40"/>
      <c r="U340" s="18"/>
      <c r="V340" s="18"/>
      <c r="W340" s="18"/>
      <c r="X340" s="38"/>
      <c r="Y340" s="51"/>
      <c r="Z340" s="51"/>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row>
    <row r="341" spans="1:110" x14ac:dyDescent="0.25">
      <c r="A341" s="38"/>
      <c r="B341" s="50"/>
      <c r="C341" s="18"/>
      <c r="D341" s="18"/>
      <c r="E341" s="18"/>
      <c r="F341" s="18"/>
      <c r="G341" s="18"/>
      <c r="H341" s="18"/>
      <c r="I341" s="18"/>
      <c r="J341" s="18"/>
      <c r="K341" s="18"/>
      <c r="L341" s="18"/>
      <c r="M341" s="18"/>
      <c r="N341" s="18"/>
      <c r="O341" s="18"/>
      <c r="P341" s="40"/>
      <c r="Q341" s="18"/>
      <c r="R341" s="18"/>
      <c r="S341" s="18"/>
      <c r="T341" s="40"/>
      <c r="U341" s="18"/>
      <c r="V341" s="18"/>
      <c r="W341" s="18"/>
      <c r="X341" s="38"/>
      <c r="Y341" s="51"/>
      <c r="Z341" s="51"/>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row>
    <row r="342" spans="1:110" x14ac:dyDescent="0.25">
      <c r="A342" s="38"/>
      <c r="B342" s="50"/>
      <c r="C342" s="18"/>
      <c r="D342" s="18"/>
      <c r="E342" s="18"/>
      <c r="F342" s="18"/>
      <c r="G342" s="18"/>
      <c r="H342" s="18"/>
      <c r="I342" s="18"/>
      <c r="J342" s="18"/>
      <c r="K342" s="18"/>
      <c r="L342" s="18"/>
      <c r="M342" s="18"/>
      <c r="N342" s="18"/>
      <c r="O342" s="18"/>
      <c r="P342" s="40"/>
      <c r="Q342" s="18"/>
      <c r="R342" s="18"/>
      <c r="S342" s="18"/>
      <c r="T342" s="40"/>
      <c r="U342" s="18"/>
      <c r="V342" s="18"/>
      <c r="W342" s="18"/>
      <c r="X342" s="38"/>
      <c r="Y342" s="51"/>
      <c r="Z342" s="51"/>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row>
    <row r="343" spans="1:110" x14ac:dyDescent="0.25">
      <c r="A343" s="38"/>
      <c r="B343" s="50"/>
      <c r="C343" s="18"/>
      <c r="D343" s="18"/>
      <c r="E343" s="18"/>
      <c r="F343" s="18"/>
      <c r="G343" s="18"/>
      <c r="H343" s="18"/>
      <c r="I343" s="18"/>
      <c r="J343" s="18"/>
      <c r="K343" s="18"/>
      <c r="L343" s="18"/>
      <c r="M343" s="18"/>
      <c r="N343" s="18"/>
      <c r="O343" s="18"/>
      <c r="P343" s="40"/>
      <c r="Q343" s="18"/>
      <c r="R343" s="18"/>
      <c r="S343" s="18"/>
      <c r="T343" s="40"/>
      <c r="U343" s="18"/>
      <c r="V343" s="18"/>
      <c r="W343" s="18"/>
      <c r="X343" s="38"/>
      <c r="Y343" s="51"/>
      <c r="Z343" s="51"/>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row>
    <row r="344" spans="1:110" x14ac:dyDescent="0.25">
      <c r="A344" s="38"/>
      <c r="B344" s="50"/>
      <c r="C344" s="18"/>
      <c r="D344" s="18"/>
      <c r="E344" s="18"/>
      <c r="F344" s="18"/>
      <c r="G344" s="18"/>
      <c r="H344" s="18"/>
      <c r="I344" s="18"/>
      <c r="J344" s="18"/>
      <c r="K344" s="18"/>
      <c r="L344" s="18"/>
      <c r="M344" s="18"/>
      <c r="N344" s="18"/>
      <c r="O344" s="18"/>
      <c r="P344" s="40"/>
      <c r="Q344" s="18"/>
      <c r="R344" s="18"/>
      <c r="S344" s="18"/>
      <c r="T344" s="40"/>
      <c r="U344" s="18"/>
      <c r="V344" s="18"/>
      <c r="W344" s="18"/>
      <c r="X344" s="51"/>
      <c r="Y344" s="51"/>
      <c r="Z344" s="3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row>
    <row r="345" spans="1:110" x14ac:dyDescent="0.25">
      <c r="A345" s="38"/>
      <c r="B345" s="50"/>
      <c r="C345" s="18"/>
      <c r="D345" s="18"/>
      <c r="E345" s="18"/>
      <c r="F345" s="18"/>
      <c r="G345" s="18"/>
      <c r="H345" s="18"/>
      <c r="I345" s="18"/>
      <c r="J345" s="18"/>
      <c r="K345" s="18"/>
      <c r="L345" s="18"/>
      <c r="M345" s="18"/>
      <c r="N345" s="18"/>
      <c r="O345" s="18"/>
      <c r="P345" s="40"/>
      <c r="Q345" s="18"/>
      <c r="R345" s="18"/>
      <c r="S345" s="18"/>
      <c r="T345" s="40"/>
      <c r="U345" s="18"/>
      <c r="V345" s="18"/>
      <c r="W345" s="18"/>
      <c r="X345" s="51"/>
      <c r="Y345" s="51"/>
      <c r="Z345" s="3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row>
    <row r="346" spans="1:110" x14ac:dyDescent="0.25">
      <c r="A346" s="38"/>
      <c r="B346" s="50"/>
      <c r="C346" s="18"/>
      <c r="D346" s="18"/>
      <c r="E346" s="18"/>
      <c r="F346" s="18"/>
      <c r="G346" s="18"/>
      <c r="H346" s="18"/>
      <c r="I346" s="18"/>
      <c r="J346" s="18"/>
      <c r="K346" s="18"/>
      <c r="L346" s="18"/>
      <c r="M346" s="18"/>
      <c r="N346" s="18"/>
      <c r="O346" s="18"/>
      <c r="P346" s="40"/>
      <c r="Q346" s="18"/>
      <c r="R346" s="18"/>
      <c r="S346" s="18"/>
      <c r="T346" s="40"/>
      <c r="U346" s="18"/>
      <c r="V346" s="18"/>
      <c r="W346" s="18"/>
      <c r="X346" s="51"/>
      <c r="Y346" s="51"/>
      <c r="Z346" s="3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row>
    <row r="347" spans="1:110" x14ac:dyDescent="0.25">
      <c r="A347" s="38"/>
      <c r="B347" s="50"/>
      <c r="C347" s="18"/>
      <c r="D347" s="18"/>
      <c r="E347" s="18"/>
      <c r="F347" s="18"/>
      <c r="G347" s="18"/>
      <c r="H347" s="18"/>
      <c r="I347" s="18"/>
      <c r="J347" s="18"/>
      <c r="K347" s="18"/>
      <c r="L347" s="18"/>
      <c r="M347" s="18"/>
      <c r="N347" s="18"/>
      <c r="O347" s="18"/>
      <c r="P347" s="40"/>
      <c r="Q347" s="18"/>
      <c r="R347" s="18"/>
      <c r="S347" s="18"/>
      <c r="T347" s="40"/>
      <c r="U347" s="18"/>
      <c r="V347" s="18"/>
      <c r="W347" s="18"/>
      <c r="X347" s="51"/>
      <c r="Y347" s="51"/>
      <c r="Z347" s="3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row>
    <row r="348" spans="1:110" x14ac:dyDescent="0.25">
      <c r="A348" s="38"/>
      <c r="B348" s="50"/>
      <c r="C348" s="18"/>
      <c r="D348" s="18"/>
      <c r="E348" s="18"/>
      <c r="F348" s="18"/>
      <c r="G348" s="18"/>
      <c r="H348" s="18"/>
      <c r="I348" s="18"/>
      <c r="J348" s="18"/>
      <c r="K348" s="18"/>
      <c r="L348" s="18"/>
      <c r="M348" s="18"/>
      <c r="N348" s="18"/>
      <c r="O348" s="18"/>
      <c r="P348" s="40"/>
      <c r="Q348" s="18"/>
      <c r="R348" s="18"/>
      <c r="S348" s="18"/>
      <c r="T348" s="40"/>
      <c r="U348" s="18"/>
      <c r="V348" s="18"/>
      <c r="W348" s="18"/>
      <c r="X348" s="51"/>
      <c r="Y348" s="51"/>
      <c r="Z348" s="3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row>
    <row r="349" spans="1:110" x14ac:dyDescent="0.25">
      <c r="A349" s="38"/>
      <c r="B349" s="50"/>
      <c r="C349" s="18"/>
      <c r="D349" s="18"/>
      <c r="E349" s="18"/>
      <c r="F349" s="18"/>
      <c r="G349" s="18"/>
      <c r="H349" s="18"/>
      <c r="I349" s="18"/>
      <c r="J349" s="18"/>
      <c r="K349" s="18"/>
      <c r="L349" s="18"/>
      <c r="M349" s="18"/>
      <c r="N349" s="18"/>
      <c r="O349" s="18"/>
      <c r="P349" s="40"/>
      <c r="Q349" s="18"/>
      <c r="R349" s="18"/>
      <c r="S349" s="18"/>
      <c r="T349" s="40"/>
      <c r="U349" s="18"/>
      <c r="V349" s="18"/>
      <c r="W349" s="18"/>
      <c r="X349" s="51"/>
      <c r="Y349" s="51"/>
      <c r="Z349" s="3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row>
    <row r="350" spans="1:110" x14ac:dyDescent="0.25">
      <c r="A350" s="38"/>
      <c r="B350" s="50"/>
      <c r="C350" s="18"/>
      <c r="D350" s="18"/>
      <c r="E350" s="18"/>
      <c r="F350" s="18"/>
      <c r="G350" s="18"/>
      <c r="H350" s="18"/>
      <c r="I350" s="18"/>
      <c r="J350" s="18"/>
      <c r="K350" s="18"/>
      <c r="L350" s="18"/>
      <c r="M350" s="18"/>
      <c r="N350" s="18"/>
      <c r="O350" s="18"/>
      <c r="P350" s="40"/>
      <c r="Q350" s="18"/>
      <c r="R350" s="18"/>
      <c r="S350" s="18"/>
      <c r="T350" s="40"/>
      <c r="U350" s="18"/>
      <c r="V350" s="18"/>
      <c r="W350" s="18"/>
      <c r="X350" s="51"/>
      <c r="Y350" s="51"/>
      <c r="Z350" s="3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row>
    <row r="351" spans="1:110" x14ac:dyDescent="0.25">
      <c r="A351" s="38"/>
      <c r="B351" s="50"/>
      <c r="C351" s="18"/>
      <c r="D351" s="18"/>
      <c r="E351" s="18"/>
      <c r="F351" s="18"/>
      <c r="G351" s="18"/>
      <c r="H351" s="18"/>
      <c r="I351" s="18"/>
      <c r="J351" s="18"/>
      <c r="K351" s="18"/>
      <c r="L351" s="18"/>
      <c r="M351" s="18"/>
      <c r="N351" s="18"/>
      <c r="O351" s="18"/>
      <c r="P351" s="40"/>
      <c r="Q351" s="18"/>
      <c r="R351" s="18"/>
      <c r="S351" s="18"/>
      <c r="T351" s="40"/>
      <c r="U351" s="18"/>
      <c r="V351" s="18"/>
      <c r="W351" s="18"/>
      <c r="X351" s="51"/>
      <c r="Y351" s="51"/>
      <c r="Z351" s="3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row>
    <row r="352" spans="1:110" x14ac:dyDescent="0.25">
      <c r="A352" s="38"/>
      <c r="B352" s="50"/>
      <c r="C352" s="18"/>
      <c r="D352" s="18"/>
      <c r="E352" s="18"/>
      <c r="F352" s="18"/>
      <c r="G352" s="18"/>
      <c r="H352" s="18"/>
      <c r="I352" s="18"/>
      <c r="J352" s="18"/>
      <c r="K352" s="18"/>
      <c r="L352" s="18"/>
      <c r="M352" s="18"/>
      <c r="N352" s="18"/>
      <c r="O352" s="18"/>
      <c r="P352" s="40"/>
      <c r="Q352" s="18"/>
      <c r="R352" s="18"/>
      <c r="S352" s="18"/>
      <c r="T352" s="40"/>
      <c r="U352" s="18"/>
      <c r="V352" s="18"/>
      <c r="W352" s="18"/>
      <c r="X352" s="51"/>
      <c r="Y352" s="51"/>
      <c r="Z352" s="3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row>
    <row r="353" spans="24:25" x14ac:dyDescent="0.25">
      <c r="X353" s="8"/>
      <c r="Y353" s="51"/>
    </row>
    <row r="354" spans="24:25" x14ac:dyDescent="0.25">
      <c r="X354" s="8"/>
      <c r="Y354" s="51"/>
    </row>
    <row r="355" spans="24:25" x14ac:dyDescent="0.25">
      <c r="X355" s="8"/>
      <c r="Y355" s="51"/>
    </row>
    <row r="356" spans="24:25" x14ac:dyDescent="0.25">
      <c r="X356" s="8"/>
      <c r="Y356" s="51"/>
    </row>
    <row r="357" spans="24:25" x14ac:dyDescent="0.25">
      <c r="X357" s="8"/>
      <c r="Y357" s="51"/>
    </row>
    <row r="358" spans="24:25" x14ac:dyDescent="0.25">
      <c r="X358" s="8"/>
      <c r="Y358" s="51"/>
    </row>
    <row r="359" spans="24:25" x14ac:dyDescent="0.25">
      <c r="X359" s="8"/>
      <c r="Y359" s="51"/>
    </row>
    <row r="360" spans="24:25" x14ac:dyDescent="0.25">
      <c r="X360" s="8"/>
      <c r="Y360" s="51"/>
    </row>
    <row r="361" spans="24:25" x14ac:dyDescent="0.25">
      <c r="X361" s="8"/>
      <c r="Y361" s="51"/>
    </row>
    <row r="362" spans="24:25" x14ac:dyDescent="0.25">
      <c r="X362" s="8"/>
      <c r="Y362" s="51"/>
    </row>
  </sheetData>
  <autoFilter ref="Y13:Y115"/>
  <phoneticPr fontId="0" type="noConversion"/>
  <printOptions horizontalCentered="1"/>
  <pageMargins left="0" right="0" top="0.25" bottom="0.25" header="0" footer="0"/>
  <pageSetup scale="70" orientation="landscape" r:id="rId1"/>
  <headerFooter alignWithMargins="0">
    <oddFooter>&amp;L&amp;Z&amp;F&amp;R&amp;D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93"/>
  <sheetViews>
    <sheetView zoomScale="80" zoomScaleNormal="80" workbookViewId="0">
      <selection activeCell="M14" sqref="M14"/>
    </sheetView>
  </sheetViews>
  <sheetFormatPr defaultRowHeight="11.25" x14ac:dyDescent="0.2"/>
  <cols>
    <col min="1" max="1" width="7.28515625" customWidth="1"/>
    <col min="2" max="2" width="63.140625" customWidth="1"/>
    <col min="3" max="4" width="16.7109375" customWidth="1"/>
    <col min="257" max="257" width="7.28515625" customWidth="1"/>
    <col min="258" max="258" width="63.140625" customWidth="1"/>
    <col min="259" max="260" width="16.7109375" customWidth="1"/>
    <col min="513" max="513" width="7.28515625" customWidth="1"/>
    <col min="514" max="514" width="63.140625" customWidth="1"/>
    <col min="515" max="516" width="16.7109375" customWidth="1"/>
    <col min="769" max="769" width="7.28515625" customWidth="1"/>
    <col min="770" max="770" width="63.140625" customWidth="1"/>
    <col min="771" max="772" width="16.7109375" customWidth="1"/>
    <col min="1025" max="1025" width="7.28515625" customWidth="1"/>
    <col min="1026" max="1026" width="63.140625" customWidth="1"/>
    <col min="1027" max="1028" width="16.7109375" customWidth="1"/>
    <col min="1281" max="1281" width="7.28515625" customWidth="1"/>
    <col min="1282" max="1282" width="63.140625" customWidth="1"/>
    <col min="1283" max="1284" width="16.7109375" customWidth="1"/>
    <col min="1537" max="1537" width="7.28515625" customWidth="1"/>
    <col min="1538" max="1538" width="63.140625" customWidth="1"/>
    <col min="1539" max="1540" width="16.7109375" customWidth="1"/>
    <col min="1793" max="1793" width="7.28515625" customWidth="1"/>
    <col min="1794" max="1794" width="63.140625" customWidth="1"/>
    <col min="1795" max="1796" width="16.7109375" customWidth="1"/>
    <col min="2049" max="2049" width="7.28515625" customWidth="1"/>
    <col min="2050" max="2050" width="63.140625" customWidth="1"/>
    <col min="2051" max="2052" width="16.7109375" customWidth="1"/>
    <col min="2305" max="2305" width="7.28515625" customWidth="1"/>
    <col min="2306" max="2306" width="63.140625" customWidth="1"/>
    <col min="2307" max="2308" width="16.7109375" customWidth="1"/>
    <col min="2561" max="2561" width="7.28515625" customWidth="1"/>
    <col min="2562" max="2562" width="63.140625" customWidth="1"/>
    <col min="2563" max="2564" width="16.7109375" customWidth="1"/>
    <col min="2817" max="2817" width="7.28515625" customWidth="1"/>
    <col min="2818" max="2818" width="63.140625" customWidth="1"/>
    <col min="2819" max="2820" width="16.7109375" customWidth="1"/>
    <col min="3073" max="3073" width="7.28515625" customWidth="1"/>
    <col min="3074" max="3074" width="63.140625" customWidth="1"/>
    <col min="3075" max="3076" width="16.7109375" customWidth="1"/>
    <col min="3329" max="3329" width="7.28515625" customWidth="1"/>
    <col min="3330" max="3330" width="63.140625" customWidth="1"/>
    <col min="3331" max="3332" width="16.7109375" customWidth="1"/>
    <col min="3585" max="3585" width="7.28515625" customWidth="1"/>
    <col min="3586" max="3586" width="63.140625" customWidth="1"/>
    <col min="3587" max="3588" width="16.7109375" customWidth="1"/>
    <col min="3841" max="3841" width="7.28515625" customWidth="1"/>
    <col min="3842" max="3842" width="63.140625" customWidth="1"/>
    <col min="3843" max="3844" width="16.7109375" customWidth="1"/>
    <col min="4097" max="4097" width="7.28515625" customWidth="1"/>
    <col min="4098" max="4098" width="63.140625" customWidth="1"/>
    <col min="4099" max="4100" width="16.7109375" customWidth="1"/>
    <col min="4353" max="4353" width="7.28515625" customWidth="1"/>
    <col min="4354" max="4354" width="63.140625" customWidth="1"/>
    <col min="4355" max="4356" width="16.7109375" customWidth="1"/>
    <col min="4609" max="4609" width="7.28515625" customWidth="1"/>
    <col min="4610" max="4610" width="63.140625" customWidth="1"/>
    <col min="4611" max="4612" width="16.7109375" customWidth="1"/>
    <col min="4865" max="4865" width="7.28515625" customWidth="1"/>
    <col min="4866" max="4866" width="63.140625" customWidth="1"/>
    <col min="4867" max="4868" width="16.7109375" customWidth="1"/>
    <col min="5121" max="5121" width="7.28515625" customWidth="1"/>
    <col min="5122" max="5122" width="63.140625" customWidth="1"/>
    <col min="5123" max="5124" width="16.7109375" customWidth="1"/>
    <col min="5377" max="5377" width="7.28515625" customWidth="1"/>
    <col min="5378" max="5378" width="63.140625" customWidth="1"/>
    <col min="5379" max="5380" width="16.7109375" customWidth="1"/>
    <col min="5633" max="5633" width="7.28515625" customWidth="1"/>
    <col min="5634" max="5634" width="63.140625" customWidth="1"/>
    <col min="5635" max="5636" width="16.7109375" customWidth="1"/>
    <col min="5889" max="5889" width="7.28515625" customWidth="1"/>
    <col min="5890" max="5890" width="63.140625" customWidth="1"/>
    <col min="5891" max="5892" width="16.7109375" customWidth="1"/>
    <col min="6145" max="6145" width="7.28515625" customWidth="1"/>
    <col min="6146" max="6146" width="63.140625" customWidth="1"/>
    <col min="6147" max="6148" width="16.7109375" customWidth="1"/>
    <col min="6401" max="6401" width="7.28515625" customWidth="1"/>
    <col min="6402" max="6402" width="63.140625" customWidth="1"/>
    <col min="6403" max="6404" width="16.7109375" customWidth="1"/>
    <col min="6657" max="6657" width="7.28515625" customWidth="1"/>
    <col min="6658" max="6658" width="63.140625" customWidth="1"/>
    <col min="6659" max="6660" width="16.7109375" customWidth="1"/>
    <col min="6913" max="6913" width="7.28515625" customWidth="1"/>
    <col min="6914" max="6914" width="63.140625" customWidth="1"/>
    <col min="6915" max="6916" width="16.7109375" customWidth="1"/>
    <col min="7169" max="7169" width="7.28515625" customWidth="1"/>
    <col min="7170" max="7170" width="63.140625" customWidth="1"/>
    <col min="7171" max="7172" width="16.7109375" customWidth="1"/>
    <col min="7425" max="7425" width="7.28515625" customWidth="1"/>
    <col min="7426" max="7426" width="63.140625" customWidth="1"/>
    <col min="7427" max="7428" width="16.7109375" customWidth="1"/>
    <col min="7681" max="7681" width="7.28515625" customWidth="1"/>
    <col min="7682" max="7682" width="63.140625" customWidth="1"/>
    <col min="7683" max="7684" width="16.7109375" customWidth="1"/>
    <col min="7937" max="7937" width="7.28515625" customWidth="1"/>
    <col min="7938" max="7938" width="63.140625" customWidth="1"/>
    <col min="7939" max="7940" width="16.7109375" customWidth="1"/>
    <col min="8193" max="8193" width="7.28515625" customWidth="1"/>
    <col min="8194" max="8194" width="63.140625" customWidth="1"/>
    <col min="8195" max="8196" width="16.7109375" customWidth="1"/>
    <col min="8449" max="8449" width="7.28515625" customWidth="1"/>
    <col min="8450" max="8450" width="63.140625" customWidth="1"/>
    <col min="8451" max="8452" width="16.7109375" customWidth="1"/>
    <col min="8705" max="8705" width="7.28515625" customWidth="1"/>
    <col min="8706" max="8706" width="63.140625" customWidth="1"/>
    <col min="8707" max="8708" width="16.7109375" customWidth="1"/>
    <col min="8961" max="8961" width="7.28515625" customWidth="1"/>
    <col min="8962" max="8962" width="63.140625" customWidth="1"/>
    <col min="8963" max="8964" width="16.7109375" customWidth="1"/>
    <col min="9217" max="9217" width="7.28515625" customWidth="1"/>
    <col min="9218" max="9218" width="63.140625" customWidth="1"/>
    <col min="9219" max="9220" width="16.7109375" customWidth="1"/>
    <col min="9473" max="9473" width="7.28515625" customWidth="1"/>
    <col min="9474" max="9474" width="63.140625" customWidth="1"/>
    <col min="9475" max="9476" width="16.7109375" customWidth="1"/>
    <col min="9729" max="9729" width="7.28515625" customWidth="1"/>
    <col min="9730" max="9730" width="63.140625" customWidth="1"/>
    <col min="9731" max="9732" width="16.7109375" customWidth="1"/>
    <col min="9985" max="9985" width="7.28515625" customWidth="1"/>
    <col min="9986" max="9986" width="63.140625" customWidth="1"/>
    <col min="9987" max="9988" width="16.7109375" customWidth="1"/>
    <col min="10241" max="10241" width="7.28515625" customWidth="1"/>
    <col min="10242" max="10242" width="63.140625" customWidth="1"/>
    <col min="10243" max="10244" width="16.7109375" customWidth="1"/>
    <col min="10497" max="10497" width="7.28515625" customWidth="1"/>
    <col min="10498" max="10498" width="63.140625" customWidth="1"/>
    <col min="10499" max="10500" width="16.7109375" customWidth="1"/>
    <col min="10753" max="10753" width="7.28515625" customWidth="1"/>
    <col min="10754" max="10754" width="63.140625" customWidth="1"/>
    <col min="10755" max="10756" width="16.7109375" customWidth="1"/>
    <col min="11009" max="11009" width="7.28515625" customWidth="1"/>
    <col min="11010" max="11010" width="63.140625" customWidth="1"/>
    <col min="11011" max="11012" width="16.7109375" customWidth="1"/>
    <col min="11265" max="11265" width="7.28515625" customWidth="1"/>
    <col min="11266" max="11266" width="63.140625" customWidth="1"/>
    <col min="11267" max="11268" width="16.7109375" customWidth="1"/>
    <col min="11521" max="11521" width="7.28515625" customWidth="1"/>
    <col min="11522" max="11522" width="63.140625" customWidth="1"/>
    <col min="11523" max="11524" width="16.7109375" customWidth="1"/>
    <col min="11777" max="11777" width="7.28515625" customWidth="1"/>
    <col min="11778" max="11778" width="63.140625" customWidth="1"/>
    <col min="11779" max="11780" width="16.7109375" customWidth="1"/>
    <col min="12033" max="12033" width="7.28515625" customWidth="1"/>
    <col min="12034" max="12034" width="63.140625" customWidth="1"/>
    <col min="12035" max="12036" width="16.7109375" customWidth="1"/>
    <col min="12289" max="12289" width="7.28515625" customWidth="1"/>
    <col min="12290" max="12290" width="63.140625" customWidth="1"/>
    <col min="12291" max="12292" width="16.7109375" customWidth="1"/>
    <col min="12545" max="12545" width="7.28515625" customWidth="1"/>
    <col min="12546" max="12546" width="63.140625" customWidth="1"/>
    <col min="12547" max="12548" width="16.7109375" customWidth="1"/>
    <col min="12801" max="12801" width="7.28515625" customWidth="1"/>
    <col min="12802" max="12802" width="63.140625" customWidth="1"/>
    <col min="12803" max="12804" width="16.7109375" customWidth="1"/>
    <col min="13057" max="13057" width="7.28515625" customWidth="1"/>
    <col min="13058" max="13058" width="63.140625" customWidth="1"/>
    <col min="13059" max="13060" width="16.7109375" customWidth="1"/>
    <col min="13313" max="13313" width="7.28515625" customWidth="1"/>
    <col min="13314" max="13314" width="63.140625" customWidth="1"/>
    <col min="13315" max="13316" width="16.7109375" customWidth="1"/>
    <col min="13569" max="13569" width="7.28515625" customWidth="1"/>
    <col min="13570" max="13570" width="63.140625" customWidth="1"/>
    <col min="13571" max="13572" width="16.7109375" customWidth="1"/>
    <col min="13825" max="13825" width="7.28515625" customWidth="1"/>
    <col min="13826" max="13826" width="63.140625" customWidth="1"/>
    <col min="13827" max="13828" width="16.7109375" customWidth="1"/>
    <col min="14081" max="14081" width="7.28515625" customWidth="1"/>
    <col min="14082" max="14082" width="63.140625" customWidth="1"/>
    <col min="14083" max="14084" width="16.7109375" customWidth="1"/>
    <col min="14337" max="14337" width="7.28515625" customWidth="1"/>
    <col min="14338" max="14338" width="63.140625" customWidth="1"/>
    <col min="14339" max="14340" width="16.7109375" customWidth="1"/>
    <col min="14593" max="14593" width="7.28515625" customWidth="1"/>
    <col min="14594" max="14594" width="63.140625" customWidth="1"/>
    <col min="14595" max="14596" width="16.7109375" customWidth="1"/>
    <col min="14849" max="14849" width="7.28515625" customWidth="1"/>
    <col min="14850" max="14850" width="63.140625" customWidth="1"/>
    <col min="14851" max="14852" width="16.7109375" customWidth="1"/>
    <col min="15105" max="15105" width="7.28515625" customWidth="1"/>
    <col min="15106" max="15106" width="63.140625" customWidth="1"/>
    <col min="15107" max="15108" width="16.7109375" customWidth="1"/>
    <col min="15361" max="15361" width="7.28515625" customWidth="1"/>
    <col min="15362" max="15362" width="63.140625" customWidth="1"/>
    <col min="15363" max="15364" width="16.7109375" customWidth="1"/>
    <col min="15617" max="15617" width="7.28515625" customWidth="1"/>
    <col min="15618" max="15618" width="63.140625" customWidth="1"/>
    <col min="15619" max="15620" width="16.7109375" customWidth="1"/>
    <col min="15873" max="15873" width="7.28515625" customWidth="1"/>
    <col min="15874" max="15874" width="63.140625" customWidth="1"/>
    <col min="15875" max="15876" width="16.7109375" customWidth="1"/>
    <col min="16129" max="16129" width="7.28515625" customWidth="1"/>
    <col min="16130" max="16130" width="63.140625" customWidth="1"/>
    <col min="16131" max="16132" width="16.7109375" customWidth="1"/>
  </cols>
  <sheetData>
    <row r="1" spans="1:14" ht="15" x14ac:dyDescent="0.25">
      <c r="A1" s="68"/>
      <c r="B1" s="18"/>
      <c r="C1" s="18"/>
      <c r="D1" s="18"/>
      <c r="E1" s="18"/>
      <c r="F1" s="18"/>
      <c r="G1" s="18"/>
      <c r="H1" s="18"/>
      <c r="I1" s="18"/>
      <c r="J1" s="6"/>
      <c r="K1" s="6"/>
      <c r="L1" s="6"/>
      <c r="M1" s="6"/>
      <c r="N1" s="6"/>
    </row>
    <row r="2" spans="1:14" ht="15" x14ac:dyDescent="0.25">
      <c r="A2" s="68"/>
      <c r="B2" s="18"/>
      <c r="C2" s="18"/>
      <c r="D2" s="18"/>
      <c r="E2" s="18"/>
      <c r="F2" s="18"/>
      <c r="G2" s="18"/>
      <c r="H2" s="18"/>
      <c r="I2" s="18"/>
      <c r="J2" s="6"/>
      <c r="K2" s="6"/>
      <c r="L2" s="6"/>
      <c r="M2" s="6"/>
      <c r="N2" s="6"/>
    </row>
    <row r="3" spans="1:14" ht="12.75" x14ac:dyDescent="0.25">
      <c r="A3" s="18"/>
      <c r="B3" s="18"/>
      <c r="C3" s="18"/>
      <c r="D3" s="18"/>
      <c r="E3" s="18"/>
      <c r="F3" s="18"/>
      <c r="G3" s="18"/>
      <c r="H3" s="18"/>
      <c r="I3" s="18"/>
      <c r="J3" s="6"/>
      <c r="K3" s="6"/>
      <c r="L3" s="6"/>
      <c r="M3" s="6"/>
      <c r="N3" s="6"/>
    </row>
    <row r="4" spans="1:14" ht="19.5" customHeight="1" x14ac:dyDescent="0.25">
      <c r="A4" s="781">
        <f>+Report!C6</f>
        <v>0</v>
      </c>
      <c r="B4" s="782"/>
      <c r="C4" s="18"/>
      <c r="D4" s="18"/>
      <c r="E4" s="18"/>
      <c r="F4" s="18"/>
      <c r="G4" s="18"/>
      <c r="H4" s="18"/>
      <c r="I4" s="18"/>
      <c r="J4" s="6"/>
      <c r="K4" s="6"/>
      <c r="L4" s="6"/>
      <c r="M4" s="6"/>
      <c r="N4" s="6"/>
    </row>
    <row r="5" spans="1:14" ht="19.5" customHeight="1" x14ac:dyDescent="0.25">
      <c r="A5" s="783">
        <f>+Report!C7</f>
        <v>0</v>
      </c>
      <c r="B5" s="784"/>
      <c r="C5" s="18"/>
      <c r="D5" s="18"/>
      <c r="E5" s="18"/>
      <c r="F5" s="18"/>
      <c r="G5" s="18"/>
      <c r="H5" s="18"/>
      <c r="I5" s="18"/>
      <c r="J5" s="6"/>
      <c r="K5" s="6"/>
      <c r="L5" s="6"/>
      <c r="M5" s="6"/>
      <c r="N5" s="6"/>
    </row>
    <row r="6" spans="1:14" ht="19.5" customHeight="1" x14ac:dyDescent="0.25">
      <c r="A6" s="785" t="str">
        <f>+Report!C8</f>
        <v>[dd/mm/yy]</v>
      </c>
      <c r="B6" s="786"/>
      <c r="C6" s="18"/>
      <c r="D6" s="18"/>
      <c r="E6" s="18"/>
      <c r="F6" s="18"/>
      <c r="G6" s="18"/>
      <c r="H6" s="18"/>
      <c r="I6" s="18"/>
      <c r="J6" s="6"/>
      <c r="K6" s="6"/>
      <c r="L6" s="6"/>
      <c r="M6" s="6"/>
      <c r="N6" s="6"/>
    </row>
    <row r="7" spans="1:14" ht="19.5" customHeight="1" x14ac:dyDescent="0.25">
      <c r="A7" s="787" t="str">
        <f>+'Initial Estimate'!$C$6</f>
        <v>Prepared by:</v>
      </c>
      <c r="B7" s="788"/>
      <c r="C7" s="18"/>
      <c r="D7" s="18"/>
      <c r="E7" s="18"/>
      <c r="F7" s="18"/>
      <c r="G7" s="18"/>
      <c r="H7" s="18"/>
      <c r="I7" s="18"/>
      <c r="J7" s="6"/>
      <c r="K7" s="6"/>
      <c r="L7" s="6"/>
      <c r="M7" s="6"/>
      <c r="N7" s="6"/>
    </row>
    <row r="8" spans="1:14" ht="12.75" x14ac:dyDescent="0.25">
      <c r="A8" s="18"/>
      <c r="B8" s="18"/>
      <c r="C8" s="18"/>
      <c r="D8" s="18"/>
      <c r="E8" s="18"/>
      <c r="F8" s="18"/>
      <c r="G8" s="18"/>
      <c r="H8" s="18"/>
      <c r="I8" s="18"/>
      <c r="J8" s="6"/>
      <c r="K8" s="6"/>
      <c r="L8" s="6"/>
      <c r="M8" s="6"/>
      <c r="N8" s="6"/>
    </row>
    <row r="9" spans="1:14" ht="12.75" x14ac:dyDescent="0.25">
      <c r="A9" s="18"/>
      <c r="B9" s="18"/>
      <c r="C9" s="18"/>
      <c r="D9" s="18"/>
      <c r="E9" s="18"/>
      <c r="F9" s="18"/>
      <c r="G9" s="18"/>
      <c r="H9" s="18"/>
      <c r="I9" s="18"/>
      <c r="J9" s="6"/>
      <c r="K9" s="6"/>
      <c r="L9" s="6"/>
      <c r="M9" s="6"/>
      <c r="N9" s="6"/>
    </row>
    <row r="10" spans="1:14" ht="23.25" customHeight="1" x14ac:dyDescent="0.25">
      <c r="A10" s="18"/>
      <c r="B10" s="70" t="s">
        <v>100</v>
      </c>
      <c r="C10" s="16"/>
      <c r="D10" s="71">
        <f ca="1">+Report!H95</f>
        <v>0</v>
      </c>
      <c r="E10" s="18"/>
      <c r="F10" s="18"/>
      <c r="G10" s="18"/>
      <c r="H10" s="18"/>
      <c r="I10" s="18"/>
      <c r="J10" s="6"/>
      <c r="K10" s="6"/>
      <c r="L10" s="6"/>
      <c r="M10" s="6"/>
      <c r="N10" s="6"/>
    </row>
    <row r="11" spans="1:14" ht="23.25" customHeight="1" x14ac:dyDescent="0.25">
      <c r="A11" s="18"/>
      <c r="B11" s="70" t="s">
        <v>101</v>
      </c>
      <c r="C11" s="16"/>
      <c r="D11" s="72">
        <v>0</v>
      </c>
      <c r="E11" s="18"/>
      <c r="F11" s="18"/>
      <c r="G11" s="18"/>
      <c r="H11" s="18"/>
      <c r="I11" s="18"/>
      <c r="J11" s="6"/>
      <c r="K11" s="6"/>
      <c r="L11" s="6"/>
      <c r="M11" s="6"/>
      <c r="N11" s="6"/>
    </row>
    <row r="12" spans="1:14" ht="23.25" customHeight="1" thickBot="1" x14ac:dyDescent="0.3">
      <c r="A12" s="75" t="s">
        <v>102</v>
      </c>
      <c r="B12" s="76" t="s">
        <v>100</v>
      </c>
      <c r="C12" s="77"/>
      <c r="D12" s="24">
        <f ca="1">SUM(D10:D11)</f>
        <v>0</v>
      </c>
      <c r="E12" s="18"/>
      <c r="F12" s="18"/>
      <c r="G12" s="18"/>
      <c r="H12" s="18"/>
      <c r="I12" s="18"/>
      <c r="J12" s="6"/>
      <c r="K12" s="6"/>
      <c r="L12" s="6"/>
      <c r="M12" s="6"/>
      <c r="N12" s="6"/>
    </row>
    <row r="13" spans="1:14" ht="23.25" customHeight="1" thickTop="1" x14ac:dyDescent="0.25">
      <c r="A13" s="28"/>
      <c r="B13" s="26"/>
      <c r="C13" s="27"/>
      <c r="D13" s="29"/>
      <c r="E13" s="18"/>
      <c r="F13" s="18"/>
      <c r="G13" s="18"/>
      <c r="H13" s="18"/>
      <c r="I13" s="18"/>
      <c r="J13" s="6"/>
      <c r="K13" s="6"/>
      <c r="L13" s="6"/>
      <c r="M13" s="6"/>
      <c r="N13" s="6"/>
    </row>
    <row r="14" spans="1:14" ht="23.25" customHeight="1" x14ac:dyDescent="0.25">
      <c r="A14" s="410" t="s">
        <v>103</v>
      </c>
      <c r="B14" s="26"/>
      <c r="C14" s="27"/>
      <c r="D14" s="18"/>
      <c r="E14" s="18"/>
      <c r="F14" s="18"/>
      <c r="G14" s="18"/>
      <c r="H14" s="18"/>
      <c r="I14" s="18"/>
      <c r="J14" s="6"/>
      <c r="K14" s="6"/>
      <c r="L14" s="6"/>
      <c r="M14" s="6"/>
      <c r="N14" s="6"/>
    </row>
    <row r="15" spans="1:14" ht="23.25" customHeight="1" x14ac:dyDescent="0.25">
      <c r="A15" s="411"/>
      <c r="B15" s="70" t="str">
        <f>+[1]ESTIMATE!B80</f>
        <v>Construction / Renovation Costs (General Contract)</v>
      </c>
      <c r="C15" s="79">
        <f ca="1">+Report!H70</f>
        <v>0</v>
      </c>
      <c r="D15" s="16"/>
      <c r="E15" s="18"/>
      <c r="F15" s="18"/>
      <c r="G15" s="18"/>
      <c r="H15" s="18"/>
      <c r="I15" s="18"/>
      <c r="J15" s="6"/>
      <c r="K15" s="6"/>
      <c r="L15" s="6"/>
      <c r="M15" s="6"/>
      <c r="N15" s="6"/>
    </row>
    <row r="16" spans="1:14" ht="23.25" customHeight="1" x14ac:dyDescent="0.25">
      <c r="A16" s="411"/>
      <c r="B16" s="70" t="str">
        <f>+[1]ESTIMATE!B93</f>
        <v>Related Construction / Renovation Costs (Outside of General Contract)</v>
      </c>
      <c r="C16" s="79">
        <f ca="1">+Report!H79</f>
        <v>0</v>
      </c>
      <c r="D16" s="16"/>
      <c r="E16" s="18"/>
      <c r="F16" s="18"/>
      <c r="G16" s="18"/>
      <c r="H16" s="18"/>
      <c r="I16" s="18"/>
      <c r="J16" s="6"/>
      <c r="K16" s="6"/>
      <c r="L16" s="6"/>
      <c r="M16" s="6"/>
      <c r="N16" s="6"/>
    </row>
    <row r="17" spans="1:14" ht="23.25" customHeight="1" x14ac:dyDescent="0.25">
      <c r="A17" s="411"/>
      <c r="B17" s="70" t="str">
        <f>+[1]ESTIMATE!B107</f>
        <v>Materials Inspection  &amp; Testing</v>
      </c>
      <c r="C17" s="79">
        <f ca="1">+Report!H92</f>
        <v>0</v>
      </c>
      <c r="D17" s="16"/>
      <c r="E17" s="18"/>
      <c r="F17" s="18"/>
      <c r="G17" s="18"/>
      <c r="H17" s="18"/>
      <c r="I17" s="18"/>
      <c r="J17" s="6"/>
      <c r="K17" s="6"/>
      <c r="L17" s="6"/>
      <c r="M17" s="6"/>
      <c r="N17" s="6"/>
    </row>
    <row r="18" spans="1:14" ht="23.25" customHeight="1" x14ac:dyDescent="0.25">
      <c r="A18" s="411"/>
      <c r="B18" s="70" t="str">
        <f>+[1]ESTIMATE!B121</f>
        <v>Furnishings and Equipment</v>
      </c>
      <c r="C18" s="79">
        <f ca="1">+Report!H103-Report!H95</f>
        <v>0</v>
      </c>
      <c r="D18" s="80">
        <f ca="1">SUM(C15:C18)</f>
        <v>0</v>
      </c>
      <c r="E18" s="18"/>
      <c r="F18" s="18"/>
      <c r="G18" s="18"/>
      <c r="H18" s="18"/>
      <c r="I18" s="18"/>
      <c r="J18" s="6"/>
      <c r="K18" s="6"/>
      <c r="L18" s="6"/>
      <c r="M18" s="6"/>
      <c r="N18" s="6"/>
    </row>
    <row r="19" spans="1:14" ht="23.25" customHeight="1" x14ac:dyDescent="0.25">
      <c r="A19" s="406" t="s">
        <v>35</v>
      </c>
      <c r="B19" s="26"/>
      <c r="C19" s="27"/>
      <c r="D19" s="18"/>
      <c r="E19" s="18"/>
      <c r="F19" s="18"/>
      <c r="G19" s="18"/>
      <c r="H19" s="18"/>
      <c r="I19" s="18"/>
      <c r="J19" s="6"/>
      <c r="K19" s="6"/>
      <c r="L19" s="6"/>
      <c r="M19" s="6"/>
      <c r="N19" s="6"/>
    </row>
    <row r="20" spans="1:14" ht="23.25" customHeight="1" x14ac:dyDescent="0.25">
      <c r="A20" s="411"/>
      <c r="B20" s="70" t="str">
        <f>+[1]ESTIMATE!B15</f>
        <v>Professional Fees</v>
      </c>
      <c r="C20" s="79">
        <f ca="1">+Report!H19</f>
        <v>0</v>
      </c>
      <c r="D20" s="16"/>
      <c r="E20" s="18"/>
      <c r="F20" s="18"/>
      <c r="G20" s="18"/>
      <c r="H20" s="18"/>
      <c r="I20" s="18"/>
      <c r="J20" s="6"/>
      <c r="K20" s="6"/>
      <c r="L20" s="6"/>
      <c r="M20" s="6"/>
      <c r="N20" s="6"/>
    </row>
    <row r="21" spans="1:14" ht="23.25" customHeight="1" x14ac:dyDescent="0.25">
      <c r="A21" s="411"/>
      <c r="B21" s="70" t="str">
        <f>+[1]ESTIMATE!B24</f>
        <v>Miscellaneous Consultants in Addition to Prime Consultant</v>
      </c>
      <c r="C21" s="79">
        <f ca="1">+Report!H41</f>
        <v>0</v>
      </c>
      <c r="D21" s="16"/>
      <c r="E21" s="18"/>
      <c r="F21" s="18"/>
      <c r="G21" s="18"/>
      <c r="H21" s="18"/>
      <c r="I21" s="18"/>
      <c r="J21" s="6"/>
      <c r="K21" s="6"/>
      <c r="L21" s="6"/>
      <c r="M21" s="6"/>
      <c r="N21" s="6"/>
    </row>
    <row r="22" spans="1:14" ht="23.25" customHeight="1" x14ac:dyDescent="0.25">
      <c r="A22" s="411"/>
      <c r="B22" s="70" t="str">
        <f>+[1]ESTIMATE!B58</f>
        <v>Site Development Costs</v>
      </c>
      <c r="C22" s="79">
        <f ca="1">+Report!H51</f>
        <v>0</v>
      </c>
      <c r="D22" s="16"/>
      <c r="E22" s="18"/>
      <c r="F22" s="18"/>
      <c r="G22" s="18"/>
      <c r="H22" s="18"/>
      <c r="I22" s="18"/>
      <c r="J22" s="6"/>
      <c r="K22" s="6"/>
      <c r="L22" s="6"/>
      <c r="M22" s="6"/>
      <c r="N22" s="6"/>
    </row>
    <row r="23" spans="1:14" ht="23.25" customHeight="1" x14ac:dyDescent="0.25">
      <c r="A23" s="411"/>
      <c r="B23" s="70" t="str">
        <f>+[1]ESTIMATE!B68</f>
        <v>Related Soft Costs</v>
      </c>
      <c r="C23" s="79">
        <f ca="1">+Report!H58+Report!H110</f>
        <v>0</v>
      </c>
      <c r="D23" s="82">
        <f ca="1">SUM(C20:C23)</f>
        <v>0</v>
      </c>
      <c r="E23" s="18"/>
      <c r="F23" s="18"/>
      <c r="G23" s="18"/>
      <c r="H23" s="18"/>
      <c r="I23" s="18"/>
      <c r="J23" s="6"/>
      <c r="K23" s="6"/>
      <c r="L23" s="6"/>
      <c r="M23" s="6"/>
      <c r="N23" s="6"/>
    </row>
    <row r="24" spans="1:14" ht="23.25" customHeight="1" x14ac:dyDescent="0.25">
      <c r="A24" s="410" t="s">
        <v>104</v>
      </c>
      <c r="B24" s="26"/>
      <c r="C24" s="27"/>
      <c r="D24" s="83">
        <f ca="1">SUM(D18:D23)</f>
        <v>0</v>
      </c>
      <c r="E24" s="18"/>
      <c r="F24" s="18"/>
      <c r="G24" s="18"/>
      <c r="H24" s="18"/>
      <c r="I24" s="18"/>
      <c r="J24" s="6"/>
      <c r="K24" s="6"/>
      <c r="L24" s="6"/>
      <c r="M24" s="6"/>
      <c r="N24" s="6"/>
    </row>
    <row r="25" spans="1:14" ht="21.75" customHeight="1" x14ac:dyDescent="0.25">
      <c r="A25" s="406" t="str">
        <f>+[1]ESTIMATE!B136</f>
        <v>Contingencies</v>
      </c>
      <c r="B25" s="26"/>
      <c r="C25" s="27"/>
      <c r="D25" s="18"/>
      <c r="E25" s="18"/>
      <c r="F25" s="18"/>
      <c r="G25" s="18"/>
      <c r="H25" s="18"/>
      <c r="I25" s="18"/>
      <c r="J25" s="6"/>
      <c r="K25" s="6"/>
      <c r="L25" s="6"/>
      <c r="M25" s="6"/>
      <c r="N25" s="6"/>
    </row>
    <row r="26" spans="1:14" ht="23.25" customHeight="1" x14ac:dyDescent="0.25">
      <c r="A26" s="522" t="e">
        <f ca="1">+D26/D24</f>
        <v>#DIV/0!</v>
      </c>
      <c r="B26" s="70" t="s">
        <v>101</v>
      </c>
      <c r="C26" s="16"/>
      <c r="D26" s="79">
        <f ca="1">+Report!H108</f>
        <v>0</v>
      </c>
      <c r="E26" s="18"/>
      <c r="F26" s="18"/>
      <c r="G26" s="18"/>
      <c r="H26" s="18"/>
      <c r="I26" s="18"/>
      <c r="J26" s="6"/>
      <c r="K26" s="6"/>
      <c r="L26" s="6"/>
      <c r="M26" s="6"/>
      <c r="N26" s="6"/>
    </row>
    <row r="27" spans="1:14" ht="23.25" customHeight="1" x14ac:dyDescent="0.25">
      <c r="A27" s="412"/>
      <c r="B27" s="70" t="s">
        <v>105</v>
      </c>
      <c r="C27" s="16"/>
      <c r="D27" s="79">
        <f ca="1">+Report!H109</f>
        <v>0</v>
      </c>
      <c r="E27" s="18"/>
      <c r="F27" s="18"/>
      <c r="G27" s="18"/>
      <c r="H27" s="18"/>
      <c r="I27" s="18"/>
      <c r="J27" s="6"/>
      <c r="K27" s="6"/>
      <c r="L27" s="6"/>
      <c r="M27" s="6"/>
      <c r="N27" s="6"/>
    </row>
    <row r="28" spans="1:14" ht="23.25" customHeight="1" thickBot="1" x14ac:dyDescent="0.3">
      <c r="A28" s="413"/>
      <c r="B28" s="76" t="s">
        <v>175</v>
      </c>
      <c r="C28" s="77"/>
      <c r="D28" s="24">
        <f ca="1">+D24+D26+D27</f>
        <v>0</v>
      </c>
      <c r="E28" s="18"/>
      <c r="F28" s="18"/>
      <c r="G28" s="18"/>
      <c r="H28" s="18"/>
      <c r="I28" s="18"/>
      <c r="J28" s="6"/>
      <c r="K28" s="6"/>
      <c r="L28" s="6"/>
      <c r="M28" s="6"/>
      <c r="N28" s="6"/>
    </row>
    <row r="29" spans="1:14" ht="23.25" customHeight="1" thickTop="1" x14ac:dyDescent="0.25">
      <c r="A29" s="414"/>
      <c r="B29" s="26"/>
      <c r="C29" s="27"/>
      <c r="D29" s="29"/>
      <c r="E29" s="18"/>
      <c r="F29" s="18"/>
      <c r="G29" s="18"/>
      <c r="H29" s="18"/>
      <c r="I29" s="18"/>
      <c r="J29" s="6"/>
      <c r="K29" s="6"/>
      <c r="L29" s="6"/>
      <c r="M29" s="6"/>
      <c r="N29" s="6"/>
    </row>
    <row r="30" spans="1:14" ht="23.25" customHeight="1" thickBot="1" x14ac:dyDescent="0.3">
      <c r="A30" s="31"/>
      <c r="B30" s="73" t="s">
        <v>107</v>
      </c>
      <c r="C30" s="20"/>
      <c r="D30" s="74">
        <f ca="1">+D28+D12</f>
        <v>0</v>
      </c>
      <c r="E30" s="18"/>
      <c r="F30" s="18"/>
      <c r="G30" s="18"/>
      <c r="H30" s="18"/>
      <c r="I30" s="18"/>
      <c r="J30" s="6"/>
      <c r="K30" s="6"/>
      <c r="L30" s="6"/>
      <c r="M30" s="6"/>
      <c r="N30" s="6"/>
    </row>
    <row r="31" spans="1:14" ht="18" customHeight="1" thickTop="1" x14ac:dyDescent="0.25">
      <c r="A31" s="18"/>
      <c r="B31" s="32"/>
      <c r="C31" s="27"/>
      <c r="D31" s="18"/>
      <c r="E31" s="18"/>
      <c r="F31" s="18"/>
      <c r="G31" s="18"/>
      <c r="H31" s="18"/>
      <c r="I31" s="18"/>
      <c r="J31" s="6"/>
      <c r="K31" s="6"/>
      <c r="L31" s="6"/>
      <c r="M31" s="6"/>
      <c r="N31" s="6"/>
    </row>
    <row r="32" spans="1:14" ht="18" customHeight="1" x14ac:dyDescent="0.25">
      <c r="A32" s="18"/>
      <c r="B32" s="32"/>
      <c r="C32" s="27"/>
      <c r="D32" s="600">
        <f ca="1">+D30-Report!H112</f>
        <v>0</v>
      </c>
      <c r="E32" s="601" t="s">
        <v>220</v>
      </c>
      <c r="F32" s="18"/>
      <c r="G32" s="18"/>
      <c r="H32" s="18"/>
      <c r="I32" s="18"/>
      <c r="J32" s="6"/>
      <c r="K32" s="6"/>
      <c r="L32" s="6"/>
      <c r="M32" s="6"/>
      <c r="N32" s="6"/>
    </row>
    <row r="33" spans="1:14" ht="18" customHeight="1" x14ac:dyDescent="0.25">
      <c r="A33" s="18"/>
      <c r="B33" s="32"/>
      <c r="C33" s="18"/>
      <c r="D33" s="18"/>
      <c r="E33" s="18"/>
      <c r="F33" s="18"/>
      <c r="G33" s="18"/>
      <c r="H33" s="18"/>
      <c r="I33" s="18"/>
      <c r="J33" s="6"/>
      <c r="K33" s="6"/>
      <c r="L33" s="6"/>
      <c r="M33" s="6"/>
      <c r="N33" s="6"/>
    </row>
    <row r="34" spans="1:14" ht="18" customHeight="1" x14ac:dyDescent="0.25">
      <c r="A34" s="18"/>
      <c r="B34" s="32"/>
      <c r="C34" s="18"/>
      <c r="D34" s="18"/>
      <c r="E34" s="18"/>
      <c r="F34" s="18"/>
      <c r="G34" s="18"/>
      <c r="H34" s="18"/>
      <c r="I34" s="18"/>
      <c r="J34" s="6"/>
      <c r="K34" s="6"/>
      <c r="L34" s="6"/>
      <c r="M34" s="6"/>
      <c r="N34" s="6"/>
    </row>
    <row r="35" spans="1:14" ht="18" customHeight="1" x14ac:dyDescent="0.25">
      <c r="A35" s="18"/>
      <c r="B35" s="32"/>
      <c r="C35" s="18"/>
      <c r="D35" s="18"/>
      <c r="E35" s="18"/>
      <c r="F35" s="18"/>
      <c r="G35" s="18"/>
      <c r="H35" s="18"/>
      <c r="I35" s="18"/>
      <c r="J35" s="6"/>
      <c r="K35" s="6"/>
      <c r="L35" s="6"/>
      <c r="M35" s="6"/>
      <c r="N35" s="6"/>
    </row>
    <row r="36" spans="1:14" ht="18" customHeight="1" x14ac:dyDescent="0.25">
      <c r="A36" s="18"/>
      <c r="B36" s="32"/>
      <c r="C36" s="18"/>
      <c r="D36" s="18"/>
      <c r="E36" s="18"/>
      <c r="F36" s="18"/>
      <c r="G36" s="18"/>
      <c r="H36" s="18"/>
      <c r="I36" s="18"/>
      <c r="J36" s="6"/>
      <c r="K36" s="6"/>
      <c r="L36" s="6"/>
      <c r="M36" s="6"/>
      <c r="N36" s="6"/>
    </row>
    <row r="37" spans="1:14" ht="18" customHeight="1" x14ac:dyDescent="0.25">
      <c r="A37" s="18"/>
      <c r="B37" s="32"/>
      <c r="C37" s="18"/>
      <c r="D37" s="18"/>
      <c r="E37" s="18"/>
      <c r="F37" s="18"/>
      <c r="G37" s="18"/>
      <c r="H37" s="18"/>
      <c r="I37" s="18"/>
      <c r="J37" s="6"/>
      <c r="K37" s="6"/>
      <c r="L37" s="6"/>
      <c r="M37" s="6"/>
      <c r="N37" s="6"/>
    </row>
    <row r="38" spans="1:14" ht="12.75" x14ac:dyDescent="0.25">
      <c r="A38" s="18"/>
      <c r="B38" s="18"/>
      <c r="C38" s="18"/>
      <c r="D38" s="18"/>
      <c r="E38" s="18"/>
      <c r="F38" s="18"/>
      <c r="G38" s="18"/>
      <c r="H38" s="18"/>
      <c r="I38" s="18"/>
      <c r="J38" s="6"/>
      <c r="K38" s="6"/>
      <c r="L38" s="6"/>
      <c r="M38" s="6"/>
      <c r="N38" s="6"/>
    </row>
    <row r="39" spans="1:14" ht="12.75" x14ac:dyDescent="0.25">
      <c r="A39" s="18"/>
      <c r="B39" s="18"/>
      <c r="C39" s="18"/>
      <c r="D39" s="18"/>
      <c r="E39" s="18"/>
      <c r="F39" s="18"/>
      <c r="G39" s="18"/>
      <c r="H39" s="18"/>
      <c r="I39" s="18"/>
      <c r="J39" s="6"/>
      <c r="K39" s="6"/>
      <c r="L39" s="6"/>
      <c r="M39" s="6"/>
      <c r="N39" s="6"/>
    </row>
    <row r="40" spans="1:14" ht="12.75" x14ac:dyDescent="0.25">
      <c r="A40" s="18"/>
      <c r="B40" s="18"/>
      <c r="C40" s="18"/>
      <c r="D40" s="18"/>
      <c r="E40" s="18"/>
      <c r="F40" s="18"/>
      <c r="G40" s="18"/>
      <c r="H40" s="18"/>
      <c r="I40" s="18"/>
      <c r="J40" s="6"/>
      <c r="K40" s="6"/>
      <c r="L40" s="6"/>
      <c r="M40" s="6"/>
      <c r="N40" s="6"/>
    </row>
    <row r="41" spans="1:14" ht="12.75" x14ac:dyDescent="0.25">
      <c r="A41" s="18"/>
      <c r="B41" s="18"/>
      <c r="C41" s="18"/>
      <c r="D41" s="18"/>
      <c r="E41" s="18"/>
      <c r="F41" s="18"/>
      <c r="G41" s="18"/>
      <c r="H41" s="18"/>
      <c r="I41" s="18"/>
      <c r="J41" s="6"/>
      <c r="K41" s="6"/>
      <c r="L41" s="6"/>
      <c r="M41" s="6"/>
      <c r="N41" s="6"/>
    </row>
    <row r="42" spans="1:14" ht="12.75" x14ac:dyDescent="0.25">
      <c r="A42" s="18"/>
      <c r="B42" s="18"/>
      <c r="C42" s="18"/>
      <c r="D42" s="18"/>
      <c r="E42" s="18"/>
      <c r="F42" s="18"/>
      <c r="G42" s="18"/>
      <c r="H42" s="18"/>
      <c r="I42" s="18"/>
      <c r="J42" s="6"/>
      <c r="K42" s="6"/>
      <c r="L42" s="6"/>
      <c r="M42" s="6"/>
      <c r="N42" s="6"/>
    </row>
    <row r="43" spans="1:14" ht="12.75" x14ac:dyDescent="0.25">
      <c r="A43" s="18"/>
      <c r="B43" s="18"/>
      <c r="C43" s="18"/>
      <c r="D43" s="18"/>
      <c r="E43" s="18"/>
      <c r="F43" s="18"/>
      <c r="G43" s="18"/>
      <c r="H43" s="18"/>
      <c r="I43" s="18"/>
      <c r="J43" s="6"/>
      <c r="K43" s="6"/>
      <c r="L43" s="6"/>
      <c r="M43" s="6"/>
      <c r="N43" s="6"/>
    </row>
    <row r="44" spans="1:14" ht="12.75" x14ac:dyDescent="0.25">
      <c r="A44" s="18"/>
      <c r="B44" s="18"/>
      <c r="C44" s="18"/>
      <c r="D44" s="18"/>
      <c r="E44" s="18"/>
      <c r="F44" s="18"/>
      <c r="G44" s="18"/>
      <c r="H44" s="18"/>
      <c r="I44" s="18"/>
      <c r="J44" s="6"/>
      <c r="K44" s="6"/>
      <c r="L44" s="6"/>
      <c r="M44" s="6"/>
      <c r="N44" s="6"/>
    </row>
    <row r="45" spans="1:14" ht="12.75" x14ac:dyDescent="0.25">
      <c r="A45" s="18"/>
      <c r="B45" s="18"/>
      <c r="C45" s="18"/>
      <c r="D45" s="18"/>
      <c r="E45" s="18"/>
      <c r="F45" s="18"/>
      <c r="G45" s="18"/>
      <c r="H45" s="18"/>
      <c r="I45" s="18"/>
      <c r="J45" s="6"/>
      <c r="K45" s="6"/>
      <c r="L45" s="6"/>
      <c r="M45" s="6"/>
      <c r="N45" s="6"/>
    </row>
    <row r="46" spans="1:14" ht="12.75" x14ac:dyDescent="0.25">
      <c r="A46" s="18"/>
      <c r="B46" s="18"/>
      <c r="C46" s="18"/>
      <c r="D46" s="18"/>
      <c r="E46" s="18"/>
      <c r="F46" s="18"/>
      <c r="G46" s="18"/>
      <c r="H46" s="18"/>
      <c r="I46" s="18"/>
      <c r="J46" s="6"/>
      <c r="K46" s="6"/>
      <c r="L46" s="6"/>
      <c r="M46" s="6"/>
      <c r="N46" s="6"/>
    </row>
    <row r="47" spans="1:14" ht="12.75" x14ac:dyDescent="0.25">
      <c r="A47" s="18"/>
      <c r="B47" s="18"/>
      <c r="C47" s="18"/>
      <c r="D47" s="18"/>
      <c r="E47" s="18"/>
      <c r="F47" s="18"/>
      <c r="G47" s="18"/>
      <c r="H47" s="18"/>
      <c r="I47" s="18"/>
      <c r="J47" s="6"/>
      <c r="K47" s="6"/>
      <c r="L47" s="6"/>
      <c r="M47" s="6"/>
      <c r="N47" s="6"/>
    </row>
    <row r="48" spans="1:14" ht="12.75" x14ac:dyDescent="0.25">
      <c r="A48" s="18"/>
      <c r="B48" s="18"/>
      <c r="C48" s="18"/>
      <c r="D48" s="18"/>
      <c r="E48" s="18"/>
      <c r="F48" s="18"/>
      <c r="G48" s="18"/>
      <c r="H48" s="18"/>
      <c r="I48" s="18"/>
      <c r="J48" s="6"/>
      <c r="K48" s="6"/>
      <c r="L48" s="6"/>
      <c r="M48" s="6"/>
      <c r="N48" s="6"/>
    </row>
    <row r="49" spans="1:14" ht="12.75" x14ac:dyDescent="0.25">
      <c r="A49" s="18"/>
      <c r="B49" s="18"/>
      <c r="C49" s="18"/>
      <c r="D49" s="18"/>
      <c r="E49" s="18"/>
      <c r="F49" s="18"/>
      <c r="G49" s="18"/>
      <c r="H49" s="18"/>
      <c r="I49" s="18"/>
      <c r="J49" s="6"/>
      <c r="K49" s="6"/>
      <c r="L49" s="6"/>
      <c r="M49" s="6"/>
      <c r="N49" s="6"/>
    </row>
    <row r="50" spans="1:14" ht="12.75" x14ac:dyDescent="0.25">
      <c r="A50" s="18"/>
      <c r="B50" s="18"/>
      <c r="C50" s="18"/>
      <c r="D50" s="18"/>
      <c r="E50" s="18"/>
      <c r="F50" s="18"/>
      <c r="G50" s="18"/>
      <c r="H50" s="18"/>
      <c r="I50" s="18"/>
      <c r="J50" s="6"/>
      <c r="K50" s="6"/>
      <c r="L50" s="6"/>
      <c r="M50" s="6"/>
      <c r="N50" s="6"/>
    </row>
    <row r="51" spans="1:14" ht="12.75" x14ac:dyDescent="0.25">
      <c r="A51" s="18"/>
      <c r="B51" s="18"/>
      <c r="C51" s="18"/>
      <c r="D51" s="18"/>
      <c r="E51" s="18"/>
      <c r="F51" s="18"/>
      <c r="G51" s="18"/>
      <c r="H51" s="18"/>
      <c r="I51" s="18"/>
      <c r="J51" s="6"/>
      <c r="K51" s="6"/>
      <c r="L51" s="6"/>
      <c r="M51" s="6"/>
      <c r="N51" s="6"/>
    </row>
    <row r="52" spans="1:14" ht="12.75" x14ac:dyDescent="0.25">
      <c r="A52" s="18"/>
      <c r="B52" s="18"/>
      <c r="C52" s="18"/>
      <c r="D52" s="18"/>
      <c r="E52" s="18"/>
      <c r="F52" s="18"/>
      <c r="G52" s="18"/>
      <c r="H52" s="18"/>
      <c r="I52" s="18"/>
      <c r="J52" s="6"/>
      <c r="K52" s="6"/>
      <c r="L52" s="6"/>
      <c r="M52" s="6"/>
      <c r="N52" s="6"/>
    </row>
    <row r="53" spans="1:14" ht="12.75" x14ac:dyDescent="0.25">
      <c r="A53" s="18"/>
      <c r="B53" s="18"/>
      <c r="C53" s="18"/>
      <c r="D53" s="18"/>
      <c r="E53" s="18"/>
      <c r="F53" s="18"/>
      <c r="G53" s="18"/>
      <c r="H53" s="18"/>
      <c r="I53" s="18"/>
      <c r="J53" s="6"/>
      <c r="K53" s="6"/>
      <c r="L53" s="6"/>
      <c r="M53" s="6"/>
      <c r="N53" s="6"/>
    </row>
    <row r="54" spans="1:14" ht="12.75" x14ac:dyDescent="0.25">
      <c r="A54" s="18"/>
      <c r="B54" s="18"/>
      <c r="C54" s="18"/>
      <c r="D54" s="18"/>
      <c r="E54" s="18"/>
      <c r="F54" s="18"/>
      <c r="G54" s="18"/>
      <c r="H54" s="18"/>
      <c r="I54" s="18"/>
      <c r="J54" s="6"/>
      <c r="K54" s="6"/>
      <c r="L54" s="6"/>
      <c r="M54" s="6"/>
      <c r="N54" s="6"/>
    </row>
    <row r="55" spans="1:14" ht="12.75" x14ac:dyDescent="0.25">
      <c r="A55" s="18"/>
      <c r="B55" s="18"/>
      <c r="C55" s="18"/>
      <c r="D55" s="18"/>
      <c r="E55" s="18"/>
      <c r="F55" s="18"/>
      <c r="G55" s="18"/>
      <c r="H55" s="18"/>
      <c r="I55" s="18"/>
      <c r="J55" s="6"/>
      <c r="K55" s="6"/>
      <c r="L55" s="6"/>
      <c r="M55" s="6"/>
      <c r="N55" s="6"/>
    </row>
    <row r="56" spans="1:14" ht="12.75" x14ac:dyDescent="0.25">
      <c r="A56" s="18"/>
      <c r="B56" s="18"/>
      <c r="C56" s="18"/>
      <c r="D56" s="18"/>
      <c r="E56" s="18"/>
      <c r="F56" s="18"/>
      <c r="G56" s="18"/>
      <c r="H56" s="18"/>
      <c r="I56" s="18"/>
      <c r="J56" s="6"/>
      <c r="K56" s="6"/>
      <c r="L56" s="6"/>
      <c r="M56" s="6"/>
      <c r="N56" s="6"/>
    </row>
    <row r="57" spans="1:14" ht="12.75" x14ac:dyDescent="0.25">
      <c r="A57" s="18"/>
      <c r="B57" s="18"/>
      <c r="C57" s="18"/>
      <c r="D57" s="18"/>
      <c r="E57" s="18"/>
      <c r="F57" s="18"/>
      <c r="G57" s="18"/>
      <c r="H57" s="18"/>
      <c r="I57" s="18"/>
      <c r="J57" s="6"/>
      <c r="K57" s="6"/>
      <c r="L57" s="6"/>
      <c r="M57" s="6"/>
      <c r="N57" s="6"/>
    </row>
    <row r="58" spans="1:14" ht="12.75" x14ac:dyDescent="0.25">
      <c r="A58" s="18"/>
      <c r="B58" s="18"/>
      <c r="C58" s="18"/>
      <c r="D58" s="18"/>
      <c r="E58" s="18"/>
      <c r="F58" s="18"/>
      <c r="G58" s="18"/>
      <c r="H58" s="18"/>
      <c r="I58" s="18"/>
      <c r="J58" s="6"/>
      <c r="K58" s="6"/>
      <c r="L58" s="6"/>
      <c r="M58" s="6"/>
      <c r="N58" s="6"/>
    </row>
    <row r="59" spans="1:14" ht="12.75" x14ac:dyDescent="0.25">
      <c r="A59" s="18"/>
      <c r="B59" s="18"/>
      <c r="C59" s="18"/>
      <c r="D59" s="18"/>
      <c r="E59" s="18"/>
      <c r="F59" s="18"/>
      <c r="G59" s="18"/>
      <c r="H59" s="18"/>
      <c r="I59" s="18"/>
      <c r="J59" s="6"/>
      <c r="K59" s="6"/>
      <c r="L59" s="6"/>
      <c r="M59" s="6"/>
      <c r="N59" s="6"/>
    </row>
    <row r="60" spans="1:14" ht="12.75" x14ac:dyDescent="0.25">
      <c r="A60" s="18"/>
      <c r="B60" s="18"/>
      <c r="C60" s="18"/>
      <c r="D60" s="18"/>
      <c r="E60" s="18"/>
      <c r="F60" s="18"/>
      <c r="G60" s="18"/>
      <c r="H60" s="18"/>
      <c r="I60" s="18"/>
      <c r="J60" s="6"/>
      <c r="K60" s="6"/>
      <c r="L60" s="6"/>
      <c r="M60" s="6"/>
      <c r="N60" s="6"/>
    </row>
    <row r="61" spans="1:14" ht="12.75" x14ac:dyDescent="0.25">
      <c r="A61" s="18"/>
      <c r="B61" s="18"/>
      <c r="C61" s="18"/>
      <c r="D61" s="18"/>
      <c r="E61" s="18"/>
      <c r="F61" s="18"/>
      <c r="G61" s="18"/>
      <c r="H61" s="18"/>
      <c r="I61" s="18"/>
      <c r="J61" s="6"/>
      <c r="K61" s="6"/>
      <c r="L61" s="6"/>
      <c r="M61" s="6"/>
      <c r="N61" s="6"/>
    </row>
    <row r="62" spans="1:14" ht="12.75" x14ac:dyDescent="0.25">
      <c r="A62" s="18"/>
      <c r="B62" s="18"/>
      <c r="C62" s="18"/>
      <c r="D62" s="18"/>
      <c r="E62" s="18"/>
      <c r="F62" s="18"/>
      <c r="G62" s="18"/>
      <c r="H62" s="18"/>
      <c r="I62" s="18"/>
      <c r="J62" s="6"/>
      <c r="K62" s="6"/>
      <c r="L62" s="6"/>
      <c r="M62" s="6"/>
      <c r="N62" s="6"/>
    </row>
    <row r="63" spans="1:14" ht="12.75" x14ac:dyDescent="0.25">
      <c r="A63" s="18"/>
      <c r="B63" s="18"/>
      <c r="C63" s="18"/>
      <c r="D63" s="18"/>
      <c r="E63" s="18"/>
      <c r="F63" s="18"/>
      <c r="G63" s="18"/>
      <c r="H63" s="18"/>
      <c r="I63" s="18"/>
      <c r="J63" s="6"/>
      <c r="K63" s="6"/>
      <c r="L63" s="6"/>
      <c r="M63" s="6"/>
      <c r="N63" s="6"/>
    </row>
    <row r="64" spans="1:14" ht="12.75" x14ac:dyDescent="0.25">
      <c r="A64" s="18"/>
      <c r="B64" s="18"/>
      <c r="C64" s="18"/>
      <c r="D64" s="18"/>
      <c r="E64" s="18"/>
      <c r="F64" s="18"/>
      <c r="G64" s="18"/>
      <c r="H64" s="18"/>
      <c r="I64" s="18"/>
      <c r="J64" s="6"/>
      <c r="K64" s="6"/>
      <c r="L64" s="6"/>
      <c r="M64" s="6"/>
      <c r="N64" s="6"/>
    </row>
    <row r="65" spans="1:14" ht="12.75" x14ac:dyDescent="0.25">
      <c r="A65" s="18"/>
      <c r="B65" s="18"/>
      <c r="C65" s="18"/>
      <c r="D65" s="18"/>
      <c r="E65" s="18"/>
      <c r="F65" s="18"/>
      <c r="G65" s="18"/>
      <c r="H65" s="18"/>
      <c r="I65" s="18"/>
      <c r="J65" s="6"/>
      <c r="K65" s="6"/>
      <c r="L65" s="6"/>
      <c r="M65" s="6"/>
      <c r="N65" s="6"/>
    </row>
    <row r="66" spans="1:14" ht="12.75" x14ac:dyDescent="0.25">
      <c r="A66" s="18"/>
      <c r="B66" s="18"/>
      <c r="C66" s="18"/>
      <c r="D66" s="18"/>
      <c r="E66" s="18"/>
      <c r="F66" s="18"/>
      <c r="G66" s="18"/>
      <c r="H66" s="18"/>
      <c r="I66" s="18"/>
      <c r="J66" s="6"/>
      <c r="K66" s="6"/>
      <c r="L66" s="6"/>
      <c r="M66" s="6"/>
      <c r="N66" s="6"/>
    </row>
    <row r="67" spans="1:14" ht="12.75" x14ac:dyDescent="0.25">
      <c r="A67" s="18"/>
      <c r="B67" s="18"/>
      <c r="C67" s="18"/>
      <c r="D67" s="18"/>
      <c r="E67" s="18"/>
      <c r="F67" s="18"/>
      <c r="G67" s="18"/>
      <c r="H67" s="18"/>
      <c r="I67" s="18"/>
      <c r="J67" s="6"/>
      <c r="K67" s="6"/>
      <c r="L67" s="6"/>
      <c r="M67" s="6"/>
      <c r="N67" s="6"/>
    </row>
    <row r="68" spans="1:14" ht="12.75" x14ac:dyDescent="0.25">
      <c r="A68" s="18"/>
      <c r="B68" s="18"/>
      <c r="C68" s="18"/>
      <c r="D68" s="18"/>
      <c r="E68" s="18"/>
      <c r="F68" s="18"/>
      <c r="G68" s="18"/>
      <c r="H68" s="18"/>
      <c r="I68" s="18"/>
      <c r="J68" s="6"/>
      <c r="K68" s="6"/>
      <c r="L68" s="6"/>
      <c r="M68" s="6"/>
      <c r="N68" s="6"/>
    </row>
    <row r="69" spans="1:14" ht="12.75" x14ac:dyDescent="0.25">
      <c r="A69" s="18"/>
      <c r="B69" s="18"/>
      <c r="C69" s="18"/>
      <c r="D69" s="18"/>
      <c r="E69" s="18"/>
      <c r="F69" s="18"/>
      <c r="G69" s="18"/>
      <c r="H69" s="18"/>
      <c r="I69" s="18"/>
      <c r="J69" s="6"/>
      <c r="K69" s="6"/>
      <c r="L69" s="6"/>
      <c r="M69" s="6"/>
      <c r="N69" s="6"/>
    </row>
    <row r="70" spans="1:14" ht="12.75" x14ac:dyDescent="0.25">
      <c r="A70" s="18"/>
      <c r="B70" s="18"/>
      <c r="C70" s="18"/>
      <c r="D70" s="18"/>
      <c r="E70" s="18"/>
      <c r="F70" s="18"/>
      <c r="G70" s="18"/>
      <c r="H70" s="18"/>
      <c r="I70" s="18"/>
      <c r="J70" s="6"/>
      <c r="K70" s="6"/>
      <c r="L70" s="6"/>
      <c r="M70" s="6"/>
      <c r="N70" s="6"/>
    </row>
    <row r="71" spans="1:14" ht="12.75" x14ac:dyDescent="0.25">
      <c r="A71" s="18"/>
      <c r="B71" s="18"/>
      <c r="C71" s="18"/>
      <c r="D71" s="18"/>
      <c r="E71" s="18"/>
      <c r="F71" s="18"/>
      <c r="G71" s="18"/>
      <c r="H71" s="18"/>
      <c r="I71" s="18"/>
      <c r="J71" s="6"/>
      <c r="K71" s="6"/>
      <c r="L71" s="6"/>
      <c r="M71" s="6"/>
      <c r="N71" s="6"/>
    </row>
    <row r="72" spans="1:14" ht="12.75" x14ac:dyDescent="0.25">
      <c r="A72" s="18"/>
      <c r="B72" s="18"/>
      <c r="C72" s="18"/>
      <c r="D72" s="18"/>
      <c r="E72" s="18"/>
      <c r="F72" s="18"/>
      <c r="G72" s="18"/>
      <c r="H72" s="18"/>
      <c r="I72" s="18"/>
      <c r="J72" s="6"/>
      <c r="K72" s="6"/>
      <c r="L72" s="6"/>
      <c r="M72" s="6"/>
      <c r="N72" s="6"/>
    </row>
    <row r="73" spans="1:14" ht="12.75" x14ac:dyDescent="0.25">
      <c r="A73" s="18"/>
      <c r="B73" s="18"/>
      <c r="C73" s="18"/>
      <c r="D73" s="18"/>
      <c r="E73" s="18"/>
      <c r="F73" s="18"/>
      <c r="G73" s="18"/>
      <c r="H73" s="18"/>
      <c r="I73" s="18"/>
      <c r="J73" s="6"/>
      <c r="K73" s="6"/>
      <c r="L73" s="6"/>
      <c r="M73" s="6"/>
      <c r="N73" s="6"/>
    </row>
    <row r="74" spans="1:14" ht="12.75" x14ac:dyDescent="0.25">
      <c r="A74" s="18"/>
      <c r="B74" s="18"/>
      <c r="C74" s="18"/>
      <c r="D74" s="18"/>
      <c r="E74" s="18"/>
      <c r="F74" s="18"/>
      <c r="G74" s="18"/>
      <c r="H74" s="18"/>
      <c r="I74" s="18"/>
      <c r="J74" s="6"/>
      <c r="K74" s="6"/>
      <c r="L74" s="6"/>
      <c r="M74" s="6"/>
      <c r="N74" s="6"/>
    </row>
    <row r="75" spans="1:14" ht="12.75" x14ac:dyDescent="0.25">
      <c r="A75" s="18"/>
      <c r="B75" s="18"/>
      <c r="C75" s="18"/>
      <c r="D75" s="18"/>
      <c r="E75" s="18"/>
      <c r="F75" s="18"/>
      <c r="G75" s="18"/>
      <c r="H75" s="18"/>
      <c r="I75" s="18"/>
      <c r="J75" s="6"/>
      <c r="K75" s="6"/>
      <c r="L75" s="6"/>
      <c r="M75" s="6"/>
      <c r="N75" s="6"/>
    </row>
    <row r="76" spans="1:14" ht="12.75" x14ac:dyDescent="0.25">
      <c r="A76" s="18"/>
      <c r="B76" s="18"/>
      <c r="C76" s="18"/>
      <c r="D76" s="18"/>
      <c r="E76" s="18"/>
      <c r="F76" s="18"/>
      <c r="G76" s="18"/>
      <c r="H76" s="18"/>
      <c r="I76" s="18"/>
      <c r="J76" s="6"/>
      <c r="K76" s="6"/>
      <c r="L76" s="6"/>
      <c r="M76" s="6"/>
      <c r="N76" s="6"/>
    </row>
    <row r="77" spans="1:14" ht="12.75" x14ac:dyDescent="0.25">
      <c r="A77" s="18"/>
      <c r="B77" s="18"/>
      <c r="C77" s="18"/>
      <c r="D77" s="18"/>
      <c r="E77" s="18"/>
      <c r="F77" s="18"/>
      <c r="G77" s="18"/>
      <c r="H77" s="18"/>
      <c r="I77" s="18"/>
      <c r="J77" s="6"/>
      <c r="K77" s="6"/>
      <c r="L77" s="6"/>
      <c r="M77" s="6"/>
      <c r="N77" s="6"/>
    </row>
    <row r="78" spans="1:14" ht="12.75" x14ac:dyDescent="0.25">
      <c r="A78" s="18"/>
      <c r="B78" s="18"/>
      <c r="C78" s="18"/>
      <c r="D78" s="18"/>
      <c r="E78" s="18"/>
      <c r="F78" s="18"/>
      <c r="G78" s="18"/>
      <c r="H78" s="18"/>
      <c r="I78" s="18"/>
      <c r="J78" s="6"/>
      <c r="K78" s="6"/>
      <c r="L78" s="6"/>
      <c r="M78" s="6"/>
      <c r="N78" s="6"/>
    </row>
    <row r="79" spans="1:14" ht="12.75" x14ac:dyDescent="0.25">
      <c r="A79" s="18"/>
      <c r="B79" s="18"/>
      <c r="C79" s="18"/>
      <c r="D79" s="18"/>
      <c r="E79" s="18"/>
      <c r="F79" s="18"/>
      <c r="G79" s="18"/>
      <c r="H79" s="18"/>
      <c r="I79" s="18"/>
      <c r="J79" s="6"/>
      <c r="K79" s="6"/>
      <c r="L79" s="6"/>
      <c r="M79" s="6"/>
      <c r="N79" s="6"/>
    </row>
    <row r="80" spans="1:14" ht="12.75" x14ac:dyDescent="0.25">
      <c r="A80" s="18"/>
      <c r="B80" s="18"/>
      <c r="C80" s="18"/>
      <c r="D80" s="18"/>
      <c r="E80" s="18"/>
      <c r="F80" s="18"/>
      <c r="G80" s="18"/>
      <c r="H80" s="18"/>
      <c r="I80" s="18"/>
      <c r="J80" s="6"/>
      <c r="K80" s="6"/>
      <c r="L80" s="6"/>
      <c r="M80" s="6"/>
      <c r="N80" s="6"/>
    </row>
    <row r="81" spans="1:14" ht="12.75" x14ac:dyDescent="0.25">
      <c r="A81" s="18"/>
      <c r="B81" s="18"/>
      <c r="C81" s="18"/>
      <c r="D81" s="18"/>
      <c r="E81" s="18"/>
      <c r="F81" s="18"/>
      <c r="G81" s="18"/>
      <c r="H81" s="18"/>
      <c r="I81" s="18"/>
      <c r="J81" s="6"/>
      <c r="K81" s="6"/>
      <c r="L81" s="6"/>
      <c r="M81" s="6"/>
      <c r="N81" s="6"/>
    </row>
    <row r="82" spans="1:14" ht="12.75" x14ac:dyDescent="0.25">
      <c r="A82" s="18"/>
      <c r="B82" s="18"/>
      <c r="C82" s="18"/>
      <c r="D82" s="18"/>
      <c r="E82" s="18"/>
      <c r="F82" s="18"/>
      <c r="G82" s="18"/>
      <c r="H82" s="18"/>
      <c r="I82" s="18"/>
      <c r="J82" s="6"/>
      <c r="K82" s="6"/>
      <c r="L82" s="6"/>
      <c r="M82" s="6"/>
      <c r="N82" s="6"/>
    </row>
    <row r="83" spans="1:14" ht="12.75" x14ac:dyDescent="0.25">
      <c r="A83" s="18"/>
      <c r="B83" s="18"/>
      <c r="C83" s="18"/>
      <c r="D83" s="18"/>
      <c r="E83" s="18"/>
      <c r="F83" s="18"/>
      <c r="G83" s="18"/>
      <c r="H83" s="18"/>
      <c r="I83" s="18"/>
      <c r="J83" s="6"/>
      <c r="K83" s="6"/>
      <c r="L83" s="6"/>
      <c r="M83" s="6"/>
      <c r="N83" s="6"/>
    </row>
    <row r="84" spans="1:14" ht="12.75" x14ac:dyDescent="0.25">
      <c r="A84" s="18"/>
      <c r="B84" s="18"/>
      <c r="C84" s="18"/>
      <c r="D84" s="18"/>
      <c r="E84" s="18"/>
      <c r="F84" s="18"/>
      <c r="G84" s="18"/>
      <c r="H84" s="18"/>
      <c r="I84" s="18"/>
      <c r="J84" s="6"/>
      <c r="K84" s="6"/>
      <c r="L84" s="6"/>
      <c r="M84" s="6"/>
      <c r="N84" s="6"/>
    </row>
    <row r="85" spans="1:14" ht="12.75" x14ac:dyDescent="0.25">
      <c r="A85" s="18"/>
      <c r="B85" s="18"/>
      <c r="C85" s="18"/>
      <c r="D85" s="18"/>
      <c r="E85" s="18"/>
      <c r="F85" s="18"/>
      <c r="G85" s="18"/>
      <c r="H85" s="18"/>
      <c r="I85" s="18"/>
      <c r="J85" s="6"/>
      <c r="K85" s="6"/>
      <c r="L85" s="6"/>
      <c r="M85" s="6"/>
      <c r="N85" s="6"/>
    </row>
    <row r="86" spans="1:14" ht="12.75" x14ac:dyDescent="0.25">
      <c r="A86" s="18"/>
      <c r="B86" s="18"/>
      <c r="C86" s="18"/>
      <c r="D86" s="18"/>
      <c r="E86" s="18"/>
      <c r="F86" s="18"/>
      <c r="G86" s="18"/>
      <c r="H86" s="18"/>
      <c r="I86" s="18"/>
      <c r="J86" s="6"/>
      <c r="K86" s="6"/>
      <c r="L86" s="6"/>
      <c r="M86" s="6"/>
      <c r="N86" s="6"/>
    </row>
    <row r="87" spans="1:14" ht="12.75" x14ac:dyDescent="0.25">
      <c r="A87" s="18"/>
      <c r="B87" s="18"/>
      <c r="C87" s="18"/>
      <c r="D87" s="18"/>
      <c r="E87" s="18"/>
      <c r="F87" s="18"/>
      <c r="G87" s="18"/>
      <c r="H87" s="18"/>
      <c r="I87" s="18"/>
      <c r="J87" s="6"/>
      <c r="K87" s="6"/>
      <c r="L87" s="6"/>
      <c r="M87" s="6"/>
      <c r="N87" s="6"/>
    </row>
    <row r="88" spans="1:14" ht="12.75" x14ac:dyDescent="0.25">
      <c r="A88" s="6"/>
      <c r="B88" s="6"/>
      <c r="C88" s="6"/>
      <c r="D88" s="6"/>
      <c r="E88" s="6"/>
      <c r="F88" s="6"/>
      <c r="G88" s="6"/>
      <c r="H88" s="6"/>
      <c r="I88" s="6"/>
      <c r="J88" s="6"/>
      <c r="K88" s="6"/>
      <c r="L88" s="6"/>
      <c r="M88" s="6"/>
      <c r="N88" s="6"/>
    </row>
    <row r="89" spans="1:14" ht="12.75" x14ac:dyDescent="0.25">
      <c r="A89" s="6"/>
      <c r="B89" s="6"/>
      <c r="C89" s="6"/>
      <c r="D89" s="6"/>
      <c r="E89" s="6"/>
      <c r="F89" s="6"/>
      <c r="G89" s="6"/>
      <c r="H89" s="6"/>
      <c r="I89" s="6"/>
      <c r="J89" s="6"/>
      <c r="K89" s="6"/>
      <c r="L89" s="6"/>
      <c r="M89" s="6"/>
      <c r="N89" s="6"/>
    </row>
    <row r="90" spans="1:14" ht="12.75" x14ac:dyDescent="0.25">
      <c r="A90" s="6"/>
      <c r="B90" s="6"/>
      <c r="C90" s="6"/>
      <c r="D90" s="6"/>
      <c r="E90" s="6"/>
      <c r="F90" s="6"/>
      <c r="G90" s="6"/>
      <c r="H90" s="6"/>
      <c r="I90" s="6"/>
      <c r="J90" s="6"/>
      <c r="K90" s="6"/>
      <c r="L90" s="6"/>
      <c r="M90" s="6"/>
      <c r="N90" s="6"/>
    </row>
    <row r="91" spans="1:14" ht="12.75" x14ac:dyDescent="0.25">
      <c r="A91" s="6"/>
      <c r="B91" s="6"/>
      <c r="C91" s="6"/>
      <c r="D91" s="6"/>
      <c r="E91" s="6"/>
      <c r="F91" s="6"/>
      <c r="G91" s="6"/>
      <c r="H91" s="6"/>
      <c r="I91" s="6"/>
      <c r="J91" s="6"/>
      <c r="K91" s="6"/>
      <c r="L91" s="6"/>
      <c r="M91" s="6"/>
      <c r="N91" s="6"/>
    </row>
    <row r="92" spans="1:14" ht="12.75" x14ac:dyDescent="0.25">
      <c r="A92" s="6"/>
      <c r="B92" s="6"/>
      <c r="C92" s="6"/>
      <c r="D92" s="6"/>
      <c r="E92" s="6"/>
      <c r="F92" s="6"/>
      <c r="G92" s="6"/>
      <c r="H92" s="6"/>
      <c r="I92" s="6"/>
      <c r="J92" s="6"/>
      <c r="K92" s="6"/>
      <c r="L92" s="6"/>
      <c r="M92" s="6"/>
      <c r="N92" s="6"/>
    </row>
    <row r="93" spans="1:14" ht="12.75" x14ac:dyDescent="0.25">
      <c r="A93" s="6"/>
      <c r="B93" s="6"/>
      <c r="C93" s="6"/>
      <c r="D93" s="6"/>
      <c r="E93" s="6"/>
      <c r="F93" s="6"/>
      <c r="G93" s="6"/>
      <c r="H93" s="6"/>
      <c r="I93" s="6"/>
      <c r="J93" s="6"/>
      <c r="K93" s="6"/>
      <c r="L93" s="6"/>
      <c r="M93" s="6"/>
      <c r="N93" s="6"/>
    </row>
  </sheetData>
  <printOptions horizontalCentered="1"/>
  <pageMargins left="0" right="0" top="0.25" bottom="0.25" header="0.3" footer="0.3"/>
  <pageSetup orientation="portrait" r:id="rId1"/>
  <headerFooter>
    <oddFooter>&amp;L&amp;Z&amp;F&amp;R&amp;D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Y472"/>
  <sheetViews>
    <sheetView showGridLines="0" zoomScale="80" zoomScaleNormal="80" workbookViewId="0">
      <pane xSplit="4" ySplit="5" topLeftCell="G47" activePane="bottomRight" state="frozen"/>
      <selection pane="topRight" activeCell="E1" sqref="E1"/>
      <selection pane="bottomLeft" activeCell="A7" sqref="A7"/>
      <selection pane="bottomRight" activeCell="A62" sqref="A62"/>
    </sheetView>
  </sheetViews>
  <sheetFormatPr defaultRowHeight="12.75" outlineLevelCol="2" x14ac:dyDescent="0.25"/>
  <cols>
    <col min="1" max="1" width="5.7109375" style="13" customWidth="1"/>
    <col min="2" max="2" width="7.5703125" style="532" customWidth="1"/>
    <col min="3" max="3" width="10.28515625" style="6" customWidth="1"/>
    <col min="4" max="4" width="13.28515625" style="6" customWidth="1"/>
    <col min="5" max="5" width="21.85546875" style="6" customWidth="1"/>
    <col min="6" max="6" width="51.7109375" style="6" customWidth="1"/>
    <col min="7" max="7" width="13.85546875" style="6" customWidth="1"/>
    <col min="8" max="8" width="20" style="6" customWidth="1" outlineLevel="1"/>
    <col min="9" max="9" width="16.140625" style="6" customWidth="1"/>
    <col min="10" max="10" width="16.140625" style="6" customWidth="1" outlineLevel="1"/>
    <col min="11" max="11" width="16.140625" style="6" customWidth="1" outlineLevel="2"/>
    <col min="12" max="12" width="4.28515625" style="6" customWidth="1"/>
    <col min="13" max="13" width="14.7109375" style="12" customWidth="1"/>
    <col min="14" max="16" width="17.28515625" style="7" customWidth="1"/>
    <col min="17" max="17" width="19.7109375" style="6" customWidth="1"/>
    <col min="18" max="19" width="19.5703125" style="6" customWidth="1"/>
    <col min="20" max="20" width="6.28515625" style="6" customWidth="1"/>
    <col min="21" max="24" width="7.28515625" style="6" hidden="1" customWidth="1" outlineLevel="1"/>
    <col min="25" max="25" width="8.42578125" style="6" customWidth="1" collapsed="1"/>
    <col min="26" max="259" width="8.42578125" style="6" customWidth="1"/>
  </cols>
  <sheetData>
    <row r="1" spans="1:259" ht="15.75" x14ac:dyDescent="0.25">
      <c r="A1" s="84" t="s">
        <v>125</v>
      </c>
      <c r="B1" s="523"/>
      <c r="C1" s="34"/>
      <c r="D1" s="34"/>
      <c r="E1" s="34"/>
      <c r="F1" s="415"/>
      <c r="G1" s="39"/>
      <c r="H1" s="85"/>
      <c r="I1" s="85"/>
      <c r="J1" s="85"/>
      <c r="K1" s="85"/>
      <c r="L1" s="34"/>
      <c r="M1" s="86"/>
      <c r="N1" s="87"/>
      <c r="O1" s="87"/>
      <c r="P1" s="87"/>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row>
    <row r="2" spans="1:259" ht="13.5" thickBot="1" x14ac:dyDescent="0.3">
      <c r="A2" s="53"/>
      <c r="B2" s="523"/>
      <c r="C2" s="34"/>
      <c r="D2" s="34"/>
      <c r="E2" s="34"/>
      <c r="F2" s="34"/>
      <c r="G2" s="34"/>
      <c r="H2" s="34"/>
      <c r="I2" s="34"/>
      <c r="J2" s="34"/>
      <c r="K2" s="34"/>
      <c r="L2" s="34"/>
      <c r="M2" s="86"/>
      <c r="N2" s="87"/>
      <c r="O2" s="87"/>
      <c r="P2" s="87"/>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row>
    <row r="3" spans="1:259" s="93" customFormat="1" ht="18" customHeight="1" x14ac:dyDescent="0.3">
      <c r="A3" s="422"/>
      <c r="B3" s="524"/>
      <c r="C3" s="423"/>
      <c r="D3" s="423"/>
      <c r="E3" s="423"/>
      <c r="F3" s="423"/>
      <c r="G3" s="424" t="s">
        <v>109</v>
      </c>
      <c r="H3" s="423"/>
      <c r="I3" s="423"/>
      <c r="J3" s="423"/>
      <c r="K3" s="423"/>
      <c r="L3" s="423"/>
      <c r="M3" s="425"/>
      <c r="N3" s="804" t="s">
        <v>129</v>
      </c>
      <c r="O3" s="804"/>
      <c r="P3" s="804"/>
      <c r="Q3" s="804"/>
      <c r="R3" s="803"/>
      <c r="S3" s="803"/>
      <c r="T3" s="68"/>
      <c r="U3" s="908" t="s">
        <v>229</v>
      </c>
      <c r="V3" s="909"/>
      <c r="W3" s="909"/>
      <c r="X3" s="909"/>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row>
    <row r="4" spans="1:259" s="93" customFormat="1" ht="18" customHeight="1" x14ac:dyDescent="0.3">
      <c r="A4" s="426"/>
      <c r="B4" s="525"/>
      <c r="C4" s="427" t="s">
        <v>126</v>
      </c>
      <c r="D4" s="427" t="s">
        <v>8</v>
      </c>
      <c r="E4" s="427" t="s">
        <v>127</v>
      </c>
      <c r="F4" s="427" t="s">
        <v>128</v>
      </c>
      <c r="G4" s="427"/>
      <c r="H4" s="443" t="s">
        <v>176</v>
      </c>
      <c r="I4" s="444" t="str">
        <f>+Report!E11</f>
        <v>Split A</v>
      </c>
      <c r="J4" s="444" t="str">
        <f>+Report!F11</f>
        <v>Split B</v>
      </c>
      <c r="K4" s="444" t="str">
        <f>+Report!G11</f>
        <v>Split C</v>
      </c>
      <c r="L4" s="428"/>
      <c r="M4" s="429"/>
      <c r="N4" s="805"/>
      <c r="O4" s="806"/>
      <c r="P4" s="806"/>
      <c r="Q4" s="811"/>
      <c r="R4" s="810" t="s">
        <v>252</v>
      </c>
      <c r="S4" s="825"/>
      <c r="T4" s="68"/>
      <c r="U4" s="908"/>
      <c r="V4" s="909"/>
      <c r="W4" s="909"/>
      <c r="X4" s="909"/>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row>
    <row r="5" spans="1:259" s="93" customFormat="1" ht="35.25" customHeight="1" x14ac:dyDescent="0.3">
      <c r="A5" s="430"/>
      <c r="B5" s="526"/>
      <c r="C5" s="431"/>
      <c r="D5" s="431"/>
      <c r="E5" s="431"/>
      <c r="F5" s="428"/>
      <c r="G5" s="427"/>
      <c r="H5" s="432"/>
      <c r="I5" s="432"/>
      <c r="J5" s="432"/>
      <c r="K5" s="432"/>
      <c r="L5" s="431"/>
      <c r="M5" s="433" t="s">
        <v>112</v>
      </c>
      <c r="N5" s="807" t="s">
        <v>244</v>
      </c>
      <c r="O5" s="808" t="s">
        <v>243</v>
      </c>
      <c r="P5" s="809" t="s">
        <v>242</v>
      </c>
      <c r="Q5" s="812" t="s">
        <v>130</v>
      </c>
      <c r="R5" s="822" t="s">
        <v>267</v>
      </c>
      <c r="S5" s="826" t="s">
        <v>110</v>
      </c>
      <c r="T5" s="68"/>
      <c r="U5" s="908"/>
      <c r="V5" s="909"/>
      <c r="W5" s="909"/>
      <c r="X5" s="909"/>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c r="IW5" s="92"/>
      <c r="IX5" s="92"/>
      <c r="IY5" s="92"/>
    </row>
    <row r="6" spans="1:259" ht="13.5" x14ac:dyDescent="0.25">
      <c r="A6" s="434">
        <f>Report!B15</f>
        <v>101</v>
      </c>
      <c r="B6" s="527" t="str">
        <f>Report!C15</f>
        <v>Project Manager</v>
      </c>
      <c r="C6" s="419"/>
      <c r="D6" s="419"/>
      <c r="E6" s="419"/>
      <c r="F6" s="420"/>
      <c r="G6" s="421">
        <f ca="1">+Report!H15</f>
        <v>0</v>
      </c>
      <c r="H6" s="418" t="s">
        <v>1</v>
      </c>
      <c r="I6" s="418"/>
      <c r="J6" s="418"/>
      <c r="K6" s="418"/>
      <c r="L6" s="417"/>
      <c r="M6" s="435"/>
      <c r="N6" s="605"/>
      <c r="O6" s="605"/>
      <c r="P6" s="605"/>
      <c r="Q6" s="823"/>
      <c r="R6" s="832" t="s">
        <v>253</v>
      </c>
      <c r="S6" s="83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row>
    <row r="7" spans="1:259" ht="13.5" x14ac:dyDescent="0.25">
      <c r="A7" s="436"/>
      <c r="B7" s="528" t="s">
        <v>7</v>
      </c>
      <c r="C7" s="626"/>
      <c r="D7" s="581"/>
      <c r="E7" s="581"/>
      <c r="F7" s="581"/>
      <c r="G7" s="581"/>
      <c r="H7" s="448">
        <f>SUM(I7:K7)</f>
        <v>0</v>
      </c>
      <c r="I7" s="447"/>
      <c r="J7" s="447"/>
      <c r="K7" s="447"/>
      <c r="L7" s="417" t="str">
        <f>+IF(AND(+H7&gt;0,(+Q7=0)),"PD", " ")</f>
        <v xml:space="preserve"> </v>
      </c>
      <c r="M7" s="435"/>
      <c r="N7" s="448">
        <f>+O7+P7</f>
        <v>0</v>
      </c>
      <c r="O7" s="690"/>
      <c r="P7" s="690"/>
      <c r="Q7" s="814">
        <f>+H7-N7</f>
        <v>0</v>
      </c>
      <c r="R7" s="833" t="s">
        <v>254</v>
      </c>
      <c r="S7" s="835"/>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row>
    <row r="8" spans="1:259" ht="13.5" x14ac:dyDescent="0.25">
      <c r="A8" s="436"/>
      <c r="B8" s="528">
        <v>2</v>
      </c>
      <c r="C8" s="626"/>
      <c r="D8" s="581"/>
      <c r="E8" s="581"/>
      <c r="F8" s="581"/>
      <c r="G8" s="581"/>
      <c r="H8" s="448">
        <f t="shared" ref="H8:H10" si="0">SUM(I8:K8)</f>
        <v>0</v>
      </c>
      <c r="I8" s="447"/>
      <c r="J8" s="447"/>
      <c r="K8" s="447"/>
      <c r="L8" s="417" t="str">
        <f t="shared" ref="L8:L11" si="1">+IF(AND(+H8&gt;0,(+Q8=0)),"PD", " ")</f>
        <v xml:space="preserve"> </v>
      </c>
      <c r="M8" s="435"/>
      <c r="N8" s="448">
        <f t="shared" ref="N8:N11" si="2">+O8+P8</f>
        <v>0</v>
      </c>
      <c r="O8" s="690"/>
      <c r="P8" s="690"/>
      <c r="Q8" s="814">
        <f t="shared" ref="Q8:Q11" si="3">+H8-N8</f>
        <v>0</v>
      </c>
      <c r="R8" s="827"/>
      <c r="S8" s="828"/>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row>
    <row r="9" spans="1:259" ht="13.5" x14ac:dyDescent="0.25">
      <c r="A9" s="436"/>
      <c r="B9" s="528">
        <v>3</v>
      </c>
      <c r="C9" s="626"/>
      <c r="D9" s="581"/>
      <c r="E9" s="581"/>
      <c r="F9" s="581"/>
      <c r="G9" s="581"/>
      <c r="H9" s="448">
        <f t="shared" si="0"/>
        <v>0</v>
      </c>
      <c r="I9" s="447"/>
      <c r="J9" s="447"/>
      <c r="K9" s="447"/>
      <c r="L9" s="417" t="str">
        <f t="shared" si="1"/>
        <v xml:space="preserve"> </v>
      </c>
      <c r="M9" s="435"/>
      <c r="N9" s="448">
        <f t="shared" si="2"/>
        <v>0</v>
      </c>
      <c r="O9" s="690"/>
      <c r="P9" s="690"/>
      <c r="Q9" s="814">
        <f t="shared" si="3"/>
        <v>0</v>
      </c>
      <c r="R9" s="827"/>
      <c r="S9" s="828"/>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row>
    <row r="10" spans="1:259" ht="13.5" x14ac:dyDescent="0.25">
      <c r="A10" s="436"/>
      <c r="B10" s="528">
        <v>4</v>
      </c>
      <c r="C10" s="626"/>
      <c r="D10" s="581"/>
      <c r="E10" s="581"/>
      <c r="F10" s="581"/>
      <c r="G10" s="581"/>
      <c r="H10" s="448">
        <f t="shared" si="0"/>
        <v>0</v>
      </c>
      <c r="I10" s="447"/>
      <c r="J10" s="447"/>
      <c r="K10" s="447"/>
      <c r="L10" s="417" t="str">
        <f t="shared" si="1"/>
        <v xml:space="preserve"> </v>
      </c>
      <c r="M10" s="435"/>
      <c r="N10" s="448">
        <f t="shared" si="2"/>
        <v>0</v>
      </c>
      <c r="O10" s="690"/>
      <c r="P10" s="690"/>
      <c r="Q10" s="814">
        <f t="shared" si="3"/>
        <v>0</v>
      </c>
      <c r="R10" s="827"/>
      <c r="S10" s="828"/>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row>
    <row r="11" spans="1:259" ht="13.5" x14ac:dyDescent="0.25">
      <c r="A11" s="436"/>
      <c r="B11" s="528">
        <v>5</v>
      </c>
      <c r="C11" s="627"/>
      <c r="D11" s="581"/>
      <c r="E11" s="581"/>
      <c r="F11" s="581"/>
      <c r="G11" s="581"/>
      <c r="H11" s="448">
        <f>SUM(I11:K11)</f>
        <v>0</v>
      </c>
      <c r="I11" s="447"/>
      <c r="J11" s="447"/>
      <c r="K11" s="447"/>
      <c r="L11" s="417" t="str">
        <f t="shared" si="1"/>
        <v xml:space="preserve"> </v>
      </c>
      <c r="M11" s="435"/>
      <c r="N11" s="448">
        <f t="shared" si="2"/>
        <v>0</v>
      </c>
      <c r="O11" s="690"/>
      <c r="P11" s="690"/>
      <c r="Q11" s="814">
        <f t="shared" si="3"/>
        <v>0</v>
      </c>
      <c r="R11" s="827"/>
      <c r="S11" s="828"/>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row>
    <row r="12" spans="1:259" ht="14.25" thickBot="1" x14ac:dyDescent="0.3">
      <c r="A12" s="436"/>
      <c r="B12" s="529"/>
      <c r="C12" s="416"/>
      <c r="D12" s="417"/>
      <c r="E12" s="417"/>
      <c r="F12" s="418"/>
      <c r="G12" s="418"/>
      <c r="H12" s="445">
        <f>SUM(H7:H11)</f>
        <v>0</v>
      </c>
      <c r="I12" s="446">
        <f>SUM(I7:I11)</f>
        <v>0</v>
      </c>
      <c r="J12" s="446">
        <f>SUM(J7:J11)</f>
        <v>0</v>
      </c>
      <c r="K12" s="446">
        <f>SUM(K7:K11)</f>
        <v>0</v>
      </c>
      <c r="L12" s="800"/>
      <c r="M12" s="604">
        <f ca="1">+G6-H12</f>
        <v>0</v>
      </c>
      <c r="N12" s="445">
        <f t="shared" ref="N12:P12" si="4">SUM(N7:N11)</f>
        <v>0</v>
      </c>
      <c r="O12" s="445">
        <f t="shared" si="4"/>
        <v>0</v>
      </c>
      <c r="P12" s="445">
        <f t="shared" si="4"/>
        <v>0</v>
      </c>
      <c r="Q12" s="815">
        <f>SUM(Q7:Q11)</f>
        <v>0</v>
      </c>
      <c r="R12" s="824"/>
      <c r="S12" s="829">
        <f>+R12-O12</f>
        <v>0</v>
      </c>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row>
    <row r="13" spans="1:259" ht="14.25" thickTop="1" x14ac:dyDescent="0.25">
      <c r="A13" s="434">
        <f>Report!B16</f>
        <v>102</v>
      </c>
      <c r="B13" s="527" t="str">
        <f>Report!C16</f>
        <v>Prime Architect</v>
      </c>
      <c r="C13" s="419"/>
      <c r="D13" s="419"/>
      <c r="E13" s="419"/>
      <c r="F13" s="420"/>
      <c r="G13" s="421">
        <f ca="1">+Report!H16</f>
        <v>0</v>
      </c>
      <c r="H13" s="418" t="s">
        <v>1</v>
      </c>
      <c r="I13" s="418"/>
      <c r="J13" s="418"/>
      <c r="K13" s="418"/>
      <c r="L13" s="417"/>
      <c r="M13" s="435"/>
      <c r="N13" s="605"/>
      <c r="O13" s="605"/>
      <c r="P13" s="605"/>
      <c r="Q13" s="813"/>
      <c r="R13" s="832" t="s">
        <v>255</v>
      </c>
      <c r="S13" s="83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row>
    <row r="14" spans="1:259" ht="13.5" x14ac:dyDescent="0.25">
      <c r="A14" s="436"/>
      <c r="B14" s="528" t="s">
        <v>7</v>
      </c>
      <c r="C14" s="626"/>
      <c r="D14" s="581"/>
      <c r="E14" s="581"/>
      <c r="F14" s="581"/>
      <c r="G14" s="581"/>
      <c r="H14" s="448">
        <f>SUM(I14:K14)</f>
        <v>0</v>
      </c>
      <c r="I14" s="447"/>
      <c r="J14" s="447"/>
      <c r="K14" s="447"/>
      <c r="L14" s="417" t="str">
        <f>+IF(AND(+H14&gt;0,(+Q14=0)),"PD", " ")</f>
        <v xml:space="preserve"> </v>
      </c>
      <c r="M14" s="435"/>
      <c r="N14" s="448">
        <f>+O14+P14</f>
        <v>0</v>
      </c>
      <c r="O14" s="690"/>
      <c r="P14" s="690"/>
      <c r="Q14" s="814">
        <f>+H14-N14</f>
        <v>0</v>
      </c>
      <c r="R14" s="833" t="s">
        <v>256</v>
      </c>
      <c r="S14" s="83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row>
    <row r="15" spans="1:259" ht="13.5" x14ac:dyDescent="0.25">
      <c r="A15" s="436"/>
      <c r="B15" s="528">
        <v>2</v>
      </c>
      <c r="C15" s="626"/>
      <c r="D15" s="581"/>
      <c r="E15" s="581"/>
      <c r="F15" s="581"/>
      <c r="G15" s="581"/>
      <c r="H15" s="448">
        <f t="shared" ref="H15:H17" si="5">SUM(I15:K15)</f>
        <v>0</v>
      </c>
      <c r="I15" s="447"/>
      <c r="J15" s="447"/>
      <c r="K15" s="447"/>
      <c r="L15" s="417" t="str">
        <f t="shared" ref="L15:L18" si="6">+IF(AND(+H15&gt;0,(+Q15=0)),"PD", " ")</f>
        <v xml:space="preserve"> </v>
      </c>
      <c r="M15" s="435"/>
      <c r="N15" s="448">
        <f t="shared" ref="N15:N18" si="7">+O15+P15</f>
        <v>0</v>
      </c>
      <c r="O15" s="690"/>
      <c r="P15" s="690"/>
      <c r="Q15" s="814">
        <f t="shared" ref="Q15:Q18" si="8">+H15-N15</f>
        <v>0</v>
      </c>
      <c r="R15" s="827"/>
      <c r="S15" s="828"/>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row>
    <row r="16" spans="1:259" ht="13.5" x14ac:dyDescent="0.25">
      <c r="A16" s="436"/>
      <c r="B16" s="528">
        <v>3</v>
      </c>
      <c r="C16" s="626"/>
      <c r="D16" s="581"/>
      <c r="E16" s="581"/>
      <c r="F16" s="581"/>
      <c r="G16" s="581"/>
      <c r="H16" s="448">
        <f t="shared" si="5"/>
        <v>0</v>
      </c>
      <c r="I16" s="447"/>
      <c r="J16" s="447"/>
      <c r="K16" s="447"/>
      <c r="L16" s="417" t="str">
        <f t="shared" si="6"/>
        <v xml:space="preserve"> </v>
      </c>
      <c r="M16" s="435"/>
      <c r="N16" s="448">
        <f t="shared" si="7"/>
        <v>0</v>
      </c>
      <c r="O16" s="690"/>
      <c r="P16" s="690"/>
      <c r="Q16" s="814">
        <f t="shared" si="8"/>
        <v>0</v>
      </c>
      <c r="R16" s="827"/>
      <c r="S16" s="828"/>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row>
    <row r="17" spans="1:108" ht="13.5" x14ac:dyDescent="0.25">
      <c r="A17" s="436"/>
      <c r="B17" s="528">
        <v>4</v>
      </c>
      <c r="C17" s="626"/>
      <c r="D17" s="581"/>
      <c r="E17" s="581"/>
      <c r="F17" s="581"/>
      <c r="G17" s="581"/>
      <c r="H17" s="448">
        <f t="shared" si="5"/>
        <v>0</v>
      </c>
      <c r="I17" s="447"/>
      <c r="J17" s="447"/>
      <c r="K17" s="447"/>
      <c r="L17" s="417" t="str">
        <f t="shared" si="6"/>
        <v xml:space="preserve"> </v>
      </c>
      <c r="M17" s="435"/>
      <c r="N17" s="448">
        <f t="shared" si="7"/>
        <v>0</v>
      </c>
      <c r="O17" s="690"/>
      <c r="P17" s="690"/>
      <c r="Q17" s="814">
        <f t="shared" si="8"/>
        <v>0</v>
      </c>
      <c r="R17" s="827"/>
      <c r="S17" s="828"/>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row>
    <row r="18" spans="1:108" ht="13.5" x14ac:dyDescent="0.25">
      <c r="A18" s="436"/>
      <c r="B18" s="528">
        <v>5</v>
      </c>
      <c r="C18" s="627"/>
      <c r="D18" s="581"/>
      <c r="E18" s="581"/>
      <c r="F18" s="581"/>
      <c r="G18" s="581"/>
      <c r="H18" s="448">
        <f>SUM(I18:K18)</f>
        <v>0</v>
      </c>
      <c r="I18" s="447"/>
      <c r="J18" s="447"/>
      <c r="K18" s="447"/>
      <c r="L18" s="417" t="str">
        <f t="shared" si="6"/>
        <v xml:space="preserve"> </v>
      </c>
      <c r="M18" s="435"/>
      <c r="N18" s="448">
        <f t="shared" si="7"/>
        <v>0</v>
      </c>
      <c r="O18" s="690"/>
      <c r="P18" s="690"/>
      <c r="Q18" s="814">
        <f t="shared" si="8"/>
        <v>0</v>
      </c>
      <c r="R18" s="827"/>
      <c r="S18" s="828"/>
      <c r="T18" s="16"/>
      <c r="U18" s="16"/>
      <c r="V18" s="473"/>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row>
    <row r="19" spans="1:108" ht="14.25" thickBot="1" x14ac:dyDescent="0.3">
      <c r="A19" s="436"/>
      <c r="B19" s="529"/>
      <c r="C19" s="416"/>
      <c r="D19" s="417"/>
      <c r="E19" s="417"/>
      <c r="F19" s="418"/>
      <c r="G19" s="418"/>
      <c r="H19" s="445">
        <f>SUM(H14:H18)</f>
        <v>0</v>
      </c>
      <c r="I19" s="446">
        <f>SUM(I14:I18)</f>
        <v>0</v>
      </c>
      <c r="J19" s="446">
        <f>SUM(J14:J18)</f>
        <v>0</v>
      </c>
      <c r="K19" s="446">
        <f>SUM(K14:K18)</f>
        <v>0</v>
      </c>
      <c r="L19" s="800"/>
      <c r="M19" s="604">
        <f ca="1">+G13-H19</f>
        <v>0</v>
      </c>
      <c r="N19" s="445">
        <f t="shared" ref="N19:P19" si="9">SUM(N14:N18)</f>
        <v>0</v>
      </c>
      <c r="O19" s="445">
        <f t="shared" si="9"/>
        <v>0</v>
      </c>
      <c r="P19" s="445">
        <f t="shared" si="9"/>
        <v>0</v>
      </c>
      <c r="Q19" s="815">
        <f>SUM(Q14:Q18)</f>
        <v>0</v>
      </c>
      <c r="R19" s="824"/>
      <c r="S19" s="829">
        <f>+R19-O19</f>
        <v>0</v>
      </c>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row>
    <row r="20" spans="1:108" ht="14.25" thickTop="1" x14ac:dyDescent="0.25">
      <c r="A20" s="434">
        <f>Report!B17</f>
        <v>103</v>
      </c>
      <c r="B20" s="527" t="str">
        <f>Report!C17</f>
        <v>Prime Engineer</v>
      </c>
      <c r="C20" s="419"/>
      <c r="D20" s="419"/>
      <c r="E20" s="419"/>
      <c r="F20" s="420"/>
      <c r="G20" s="421">
        <f ca="1">+Report!H17</f>
        <v>0</v>
      </c>
      <c r="H20" s="418" t="s">
        <v>1</v>
      </c>
      <c r="I20" s="418"/>
      <c r="J20" s="418"/>
      <c r="K20" s="418"/>
      <c r="L20" s="417"/>
      <c r="M20" s="435"/>
      <c r="N20" s="605"/>
      <c r="O20" s="605"/>
      <c r="P20" s="605"/>
      <c r="Q20" s="813"/>
      <c r="R20" s="832" t="s">
        <v>257</v>
      </c>
      <c r="S20" s="836"/>
      <c r="T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row>
    <row r="21" spans="1:108" ht="13.5" x14ac:dyDescent="0.25">
      <c r="A21" s="436"/>
      <c r="B21" s="528" t="s">
        <v>7</v>
      </c>
      <c r="C21" s="626"/>
      <c r="D21" s="581"/>
      <c r="E21" s="581"/>
      <c r="F21" s="581"/>
      <c r="G21" s="581"/>
      <c r="H21" s="448">
        <f>SUM(I21:K21)</f>
        <v>0</v>
      </c>
      <c r="I21" s="447"/>
      <c r="J21" s="447"/>
      <c r="K21" s="447"/>
      <c r="L21" s="417" t="str">
        <f>+IF(AND(+H21&gt;0,(+Q21=0)),"PD", " ")</f>
        <v xml:space="preserve"> </v>
      </c>
      <c r="M21" s="435"/>
      <c r="N21" s="448">
        <f>+O21+P21</f>
        <v>0</v>
      </c>
      <c r="O21" s="690"/>
      <c r="P21" s="690"/>
      <c r="Q21" s="814">
        <f>+H21-N21</f>
        <v>0</v>
      </c>
      <c r="R21" s="833" t="s">
        <v>258</v>
      </c>
      <c r="S21" s="835"/>
      <c r="T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row>
    <row r="22" spans="1:108" ht="13.5" x14ac:dyDescent="0.25">
      <c r="A22" s="436"/>
      <c r="B22" s="528">
        <v>2</v>
      </c>
      <c r="C22" s="580"/>
      <c r="D22" s="581"/>
      <c r="E22" s="581"/>
      <c r="F22" s="581"/>
      <c r="G22" s="581"/>
      <c r="H22" s="448">
        <f t="shared" ref="H22:H24" si="10">SUM(I22:K22)</f>
        <v>0</v>
      </c>
      <c r="I22" s="587"/>
      <c r="J22" s="587"/>
      <c r="K22" s="587"/>
      <c r="L22" s="417" t="str">
        <f t="shared" ref="L22:L25" si="11">+IF(AND(+H22&gt;0,(+Q22=0)),"PD", " ")</f>
        <v xml:space="preserve"> </v>
      </c>
      <c r="M22" s="435"/>
      <c r="N22" s="448">
        <f t="shared" ref="N22:N25" si="12">+O22+P22</f>
        <v>0</v>
      </c>
      <c r="O22" s="690"/>
      <c r="P22" s="690"/>
      <c r="Q22" s="814">
        <f t="shared" ref="Q22:Q25" si="13">+H22-N22</f>
        <v>0</v>
      </c>
      <c r="R22" s="827"/>
      <c r="S22" s="828"/>
      <c r="T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row>
    <row r="23" spans="1:108" ht="13.5" x14ac:dyDescent="0.25">
      <c r="A23" s="436"/>
      <c r="B23" s="528">
        <v>3</v>
      </c>
      <c r="C23" s="580"/>
      <c r="D23" s="581"/>
      <c r="E23" s="581"/>
      <c r="F23" s="581"/>
      <c r="G23" s="581"/>
      <c r="H23" s="448">
        <f t="shared" si="10"/>
        <v>0</v>
      </c>
      <c r="I23" s="587"/>
      <c r="J23" s="587"/>
      <c r="K23" s="587"/>
      <c r="L23" s="417" t="str">
        <f t="shared" si="11"/>
        <v xml:space="preserve"> </v>
      </c>
      <c r="M23" s="435"/>
      <c r="N23" s="448">
        <f t="shared" si="12"/>
        <v>0</v>
      </c>
      <c r="O23" s="690"/>
      <c r="P23" s="690"/>
      <c r="Q23" s="814">
        <f t="shared" si="13"/>
        <v>0</v>
      </c>
      <c r="R23" s="827"/>
      <c r="S23" s="828"/>
      <c r="T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row>
    <row r="24" spans="1:108" ht="13.5" x14ac:dyDescent="0.25">
      <c r="A24" s="436"/>
      <c r="B24" s="528">
        <v>4</v>
      </c>
      <c r="C24" s="580"/>
      <c r="D24" s="581"/>
      <c r="E24" s="581"/>
      <c r="F24" s="581"/>
      <c r="G24" s="581"/>
      <c r="H24" s="448">
        <f t="shared" si="10"/>
        <v>0</v>
      </c>
      <c r="I24" s="587"/>
      <c r="J24" s="587"/>
      <c r="K24" s="587"/>
      <c r="L24" s="417" t="str">
        <f t="shared" si="11"/>
        <v xml:space="preserve"> </v>
      </c>
      <c r="M24" s="435"/>
      <c r="N24" s="448">
        <f t="shared" si="12"/>
        <v>0</v>
      </c>
      <c r="O24" s="690"/>
      <c r="P24" s="690"/>
      <c r="Q24" s="814">
        <f t="shared" si="13"/>
        <v>0</v>
      </c>
      <c r="R24" s="827"/>
      <c r="S24" s="828"/>
      <c r="T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row>
    <row r="25" spans="1:108" ht="13.5" x14ac:dyDescent="0.25">
      <c r="A25" s="436"/>
      <c r="B25" s="528">
        <v>5</v>
      </c>
      <c r="C25" s="582"/>
      <c r="D25" s="581"/>
      <c r="E25" s="581"/>
      <c r="F25" s="581"/>
      <c r="G25" s="581"/>
      <c r="H25" s="448">
        <f>SUM(I25:K25)</f>
        <v>0</v>
      </c>
      <c r="I25" s="447"/>
      <c r="J25" s="447"/>
      <c r="K25" s="447"/>
      <c r="L25" s="417" t="str">
        <f t="shared" si="11"/>
        <v xml:space="preserve"> </v>
      </c>
      <c r="M25" s="435"/>
      <c r="N25" s="448">
        <f t="shared" si="12"/>
        <v>0</v>
      </c>
      <c r="O25" s="690"/>
      <c r="P25" s="690"/>
      <c r="Q25" s="814">
        <f t="shared" si="13"/>
        <v>0</v>
      </c>
      <c r="R25" s="827"/>
      <c r="S25" s="828"/>
      <c r="T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row>
    <row r="26" spans="1:108" ht="14.25" thickBot="1" x14ac:dyDescent="0.3">
      <c r="A26" s="436"/>
      <c r="B26" s="529"/>
      <c r="C26" s="416"/>
      <c r="D26" s="417"/>
      <c r="E26" s="417"/>
      <c r="F26" s="418"/>
      <c r="G26" s="418"/>
      <c r="H26" s="445">
        <f>SUM(H21:H25)</f>
        <v>0</v>
      </c>
      <c r="I26" s="446">
        <f>SUM(I21:I25)</f>
        <v>0</v>
      </c>
      <c r="J26" s="446">
        <f t="shared" ref="J26:K26" si="14">SUM(J21:J25)</f>
        <v>0</v>
      </c>
      <c r="K26" s="446">
        <f t="shared" si="14"/>
        <v>0</v>
      </c>
      <c r="L26" s="800"/>
      <c r="M26" s="604">
        <f ca="1">+G20-H26</f>
        <v>0</v>
      </c>
      <c r="N26" s="445">
        <f t="shared" ref="N26:P26" si="15">SUM(N21:N25)</f>
        <v>0</v>
      </c>
      <c r="O26" s="445">
        <f t="shared" si="15"/>
        <v>0</v>
      </c>
      <c r="P26" s="445">
        <f t="shared" si="15"/>
        <v>0</v>
      </c>
      <c r="Q26" s="815">
        <f>SUM(Q21:Q25)</f>
        <v>0</v>
      </c>
      <c r="R26" s="824"/>
      <c r="S26" s="829">
        <f>+R26-O26</f>
        <v>0</v>
      </c>
      <c r="T26" s="16"/>
      <c r="U26" s="678"/>
      <c r="V26" s="678"/>
      <c r="W26" s="678"/>
      <c r="X26" s="678"/>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row>
    <row r="27" spans="1:108" ht="14.25" thickTop="1" x14ac:dyDescent="0.25">
      <c r="A27" s="434">
        <f>Report!B18</f>
        <v>104</v>
      </c>
      <c r="B27" s="527" t="str">
        <f>Report!C18</f>
        <v>Project Delivery Fee</v>
      </c>
      <c r="C27" s="419"/>
      <c r="D27" s="419"/>
      <c r="E27" s="419"/>
      <c r="F27" s="420"/>
      <c r="G27" s="421">
        <f ca="1">+Report!H18</f>
        <v>0</v>
      </c>
      <c r="H27" s="418" t="s">
        <v>1</v>
      </c>
      <c r="I27" s="418"/>
      <c r="J27" s="418"/>
      <c r="K27" s="418"/>
      <c r="L27" s="417"/>
      <c r="M27" s="435"/>
      <c r="N27" s="605"/>
      <c r="O27" s="605"/>
      <c r="P27" s="605"/>
      <c r="Q27" s="813"/>
      <c r="R27" s="832" t="s">
        <v>259</v>
      </c>
      <c r="S27" s="836"/>
      <c r="T27" s="16"/>
      <c r="U27" s="678"/>
      <c r="V27" s="678"/>
      <c r="W27" s="678"/>
      <c r="X27" s="678"/>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row>
    <row r="28" spans="1:108" ht="13.5" x14ac:dyDescent="0.25">
      <c r="A28" s="436"/>
      <c r="B28" s="528">
        <v>1</v>
      </c>
      <c r="C28" s="580"/>
      <c r="D28" s="581"/>
      <c r="E28" s="581" t="s">
        <v>231</v>
      </c>
      <c r="F28" s="581" t="s">
        <v>232</v>
      </c>
      <c r="G28" s="581"/>
      <c r="H28" s="448" t="e">
        <f ca="1">SUM(I28:K28)</f>
        <v>#DIV/0!</v>
      </c>
      <c r="I28" s="587" t="e">
        <f ca="1">+IF(AND(Report!H15=0,+Report!H16=0),X31*4%,X31*0.5%)*U29</f>
        <v>#DIV/0!</v>
      </c>
      <c r="J28" s="587" t="e">
        <f ca="1">+IF(AND(Report!H15=0,+Report!H16=0),WO!X31*4%,X31*0.5%)*V29</f>
        <v>#DIV/0!</v>
      </c>
      <c r="K28" s="587" t="e">
        <f ca="1">+IF(AND(Report!H15=0,+Report!H16=0),X31*4%,X31*0.5%)*W29</f>
        <v>#DIV/0!</v>
      </c>
      <c r="L28" s="417" t="e">
        <f ca="1">+IF(AND(+H28&gt;0,(+Q28=0)),"PD", " ")</f>
        <v>#DIV/0!</v>
      </c>
      <c r="M28" s="435"/>
      <c r="N28" s="448">
        <f>+O28+P28</f>
        <v>0</v>
      </c>
      <c r="O28" s="690"/>
      <c r="P28" s="690"/>
      <c r="Q28" s="814" t="e">
        <f ca="1">+H28-N28</f>
        <v>#DIV/0!</v>
      </c>
      <c r="R28" s="833" t="s">
        <v>260</v>
      </c>
      <c r="S28" s="835"/>
      <c r="T28" s="16"/>
      <c r="U28" s="680" t="str">
        <f>+I4</f>
        <v>Split A</v>
      </c>
      <c r="V28" s="680" t="str">
        <f>+J4</f>
        <v>Split B</v>
      </c>
      <c r="W28" s="680" t="str">
        <f>+K4</f>
        <v>Split C</v>
      </c>
      <c r="X28" s="680" t="s">
        <v>107</v>
      </c>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row>
    <row r="29" spans="1:108" ht="13.5" x14ac:dyDescent="0.25">
      <c r="A29" s="436"/>
      <c r="B29" s="528">
        <v>2</v>
      </c>
      <c r="C29" s="626"/>
      <c r="D29" s="581"/>
      <c r="E29" s="581"/>
      <c r="F29" s="581"/>
      <c r="G29" s="581"/>
      <c r="H29" s="448">
        <f t="shared" ref="H29:H31" si="16">SUM(I29:K29)</f>
        <v>0</v>
      </c>
      <c r="I29" s="447"/>
      <c r="J29" s="447"/>
      <c r="K29" s="447"/>
      <c r="L29" s="417" t="str">
        <f t="shared" ref="L29:L32" si="17">+IF(AND(+H29&gt;0,(+Q29=0)),"PD", " ")</f>
        <v xml:space="preserve"> </v>
      </c>
      <c r="M29" s="435"/>
      <c r="N29" s="448">
        <f t="shared" ref="N29:N32" si="18">+O29+P29</f>
        <v>0</v>
      </c>
      <c r="O29" s="690"/>
      <c r="P29" s="690"/>
      <c r="Q29" s="814">
        <f t="shared" ref="Q29:Q32" si="19">+H29-N29</f>
        <v>0</v>
      </c>
      <c r="R29" s="827"/>
      <c r="S29" s="828"/>
      <c r="T29" s="16"/>
      <c r="U29" s="797" t="e">
        <f ca="1">(+Report!I112-Report!I18)/X29</f>
        <v>#DIV/0!</v>
      </c>
      <c r="V29" s="797" t="e">
        <f ca="1">(+Report!J112-Report!J18)/X29</f>
        <v>#DIV/0!</v>
      </c>
      <c r="W29" s="797" t="e">
        <f ca="1">+(+Report!K112-Report!K18)/WO!X29</f>
        <v>#DIV/0!</v>
      </c>
      <c r="X29" s="798">
        <f ca="1">+Report!H112-Report!H18</f>
        <v>0</v>
      </c>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row>
    <row r="30" spans="1:108" ht="13.5" x14ac:dyDescent="0.25">
      <c r="A30" s="436"/>
      <c r="B30" s="528">
        <v>3</v>
      </c>
      <c r="C30" s="626"/>
      <c r="D30" s="581"/>
      <c r="E30" s="581"/>
      <c r="F30" s="581"/>
      <c r="G30" s="581"/>
      <c r="H30" s="448">
        <f t="shared" si="16"/>
        <v>0</v>
      </c>
      <c r="I30" s="447"/>
      <c r="J30" s="447"/>
      <c r="K30" s="447"/>
      <c r="L30" s="417" t="str">
        <f t="shared" si="17"/>
        <v xml:space="preserve"> </v>
      </c>
      <c r="M30" s="435"/>
      <c r="N30" s="448">
        <f t="shared" si="18"/>
        <v>0</v>
      </c>
      <c r="O30" s="690"/>
      <c r="P30" s="690"/>
      <c r="Q30" s="814">
        <f t="shared" si="19"/>
        <v>0</v>
      </c>
      <c r="R30" s="827"/>
      <c r="S30" s="828"/>
      <c r="T30" s="16"/>
      <c r="U30" s="798"/>
      <c r="V30" s="798"/>
      <c r="W30" s="798"/>
      <c r="X30" s="798">
        <f ca="1">+IF(X29&gt;249999,-250000,-X29)</f>
        <v>0</v>
      </c>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row>
    <row r="31" spans="1:108" ht="13.5" x14ac:dyDescent="0.25">
      <c r="A31" s="436"/>
      <c r="B31" s="528">
        <v>4</v>
      </c>
      <c r="C31" s="626"/>
      <c r="D31" s="581"/>
      <c r="E31" s="581"/>
      <c r="F31" s="581"/>
      <c r="G31" s="581"/>
      <c r="H31" s="448">
        <f t="shared" si="16"/>
        <v>0</v>
      </c>
      <c r="I31" s="447"/>
      <c r="J31" s="447"/>
      <c r="K31" s="447"/>
      <c r="L31" s="417" t="str">
        <f t="shared" si="17"/>
        <v xml:space="preserve"> </v>
      </c>
      <c r="M31" s="435"/>
      <c r="N31" s="448">
        <f t="shared" si="18"/>
        <v>0</v>
      </c>
      <c r="O31" s="690"/>
      <c r="P31" s="690"/>
      <c r="Q31" s="814">
        <f t="shared" si="19"/>
        <v>0</v>
      </c>
      <c r="R31" s="827"/>
      <c r="S31" s="828"/>
      <c r="T31" s="16"/>
      <c r="U31" s="798"/>
      <c r="V31" s="798"/>
      <c r="W31" s="798"/>
      <c r="X31" s="798">
        <f ca="1">SUM(X29:X30)</f>
        <v>0</v>
      </c>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row>
    <row r="32" spans="1:108" ht="13.5" x14ac:dyDescent="0.25">
      <c r="A32" s="436"/>
      <c r="B32" s="528">
        <v>5</v>
      </c>
      <c r="C32" s="627"/>
      <c r="D32" s="581"/>
      <c r="E32" s="581"/>
      <c r="F32" s="581"/>
      <c r="G32" s="581"/>
      <c r="H32" s="448">
        <f>SUM(I32:K32)</f>
        <v>0</v>
      </c>
      <c r="I32" s="447"/>
      <c r="J32" s="447"/>
      <c r="K32" s="447"/>
      <c r="L32" s="417" t="str">
        <f t="shared" si="17"/>
        <v xml:space="preserve"> </v>
      </c>
      <c r="M32" s="435"/>
      <c r="N32" s="448">
        <f t="shared" si="18"/>
        <v>0</v>
      </c>
      <c r="O32" s="690"/>
      <c r="P32" s="690"/>
      <c r="Q32" s="814">
        <f t="shared" si="19"/>
        <v>0</v>
      </c>
      <c r="R32" s="827"/>
      <c r="S32" s="828"/>
      <c r="T32" s="16"/>
      <c r="U32" s="799"/>
      <c r="V32" s="799"/>
      <c r="W32" s="799"/>
      <c r="X32" s="799"/>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row>
    <row r="33" spans="1:108" ht="14.25" thickBot="1" x14ac:dyDescent="0.3">
      <c r="A33" s="436"/>
      <c r="B33" s="529"/>
      <c r="C33" s="416"/>
      <c r="D33" s="417"/>
      <c r="E33" s="417"/>
      <c r="F33" s="418"/>
      <c r="G33" s="418"/>
      <c r="H33" s="445" t="e">
        <f ca="1">SUM(H28:H32)</f>
        <v>#DIV/0!</v>
      </c>
      <c r="I33" s="446" t="e">
        <f ca="1">SUM(I28:I32)</f>
        <v>#DIV/0!</v>
      </c>
      <c r="J33" s="446" t="e">
        <f ca="1">SUM(J28:J32)</f>
        <v>#DIV/0!</v>
      </c>
      <c r="K33" s="446" t="e">
        <f ca="1">SUM(K28:K32)</f>
        <v>#DIV/0!</v>
      </c>
      <c r="L33" s="800"/>
      <c r="M33" s="604" t="e">
        <f ca="1">+G27-H33</f>
        <v>#DIV/0!</v>
      </c>
      <c r="N33" s="445">
        <f>SUM(N28:N32)</f>
        <v>0</v>
      </c>
      <c r="O33" s="445">
        <f t="shared" ref="O33:P33" si="20">SUM(O28:O32)</f>
        <v>0</v>
      </c>
      <c r="P33" s="445">
        <f t="shared" si="20"/>
        <v>0</v>
      </c>
      <c r="Q33" s="815" t="e">
        <f ca="1">SUM(Q28:Q32)</f>
        <v>#DIV/0!</v>
      </c>
      <c r="R33" s="824"/>
      <c r="S33" s="829">
        <f>+R33-O33</f>
        <v>0</v>
      </c>
      <c r="T33" s="16"/>
      <c r="U33" s="678"/>
      <c r="V33" s="678"/>
      <c r="W33" s="678"/>
      <c r="X33" s="678"/>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row>
    <row r="34" spans="1:108" ht="14.25" thickTop="1" x14ac:dyDescent="0.25">
      <c r="A34" s="434">
        <f>+Report!B22</f>
        <v>201</v>
      </c>
      <c r="B34" s="527" t="str">
        <f>+Report!C22</f>
        <v>Geotechnical Investigation (Soils Report)</v>
      </c>
      <c r="C34" s="419"/>
      <c r="D34" s="419"/>
      <c r="E34" s="419"/>
      <c r="F34" s="420"/>
      <c r="G34" s="421">
        <f ca="1">+Report!H22</f>
        <v>0</v>
      </c>
      <c r="H34" s="418" t="s">
        <v>1</v>
      </c>
      <c r="I34" s="418"/>
      <c r="J34" s="418"/>
      <c r="K34" s="418"/>
      <c r="L34" s="417"/>
      <c r="M34" s="435"/>
      <c r="N34" s="605"/>
      <c r="O34" s="605"/>
      <c r="P34" s="605"/>
      <c r="Q34" s="813"/>
      <c r="R34" s="832" t="s">
        <v>261</v>
      </c>
      <c r="S34" s="83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row>
    <row r="35" spans="1:108" ht="13.5" x14ac:dyDescent="0.25">
      <c r="A35" s="436"/>
      <c r="B35" s="528" t="s">
        <v>7</v>
      </c>
      <c r="C35" s="626"/>
      <c r="D35" s="581"/>
      <c r="E35" s="581"/>
      <c r="F35" s="581"/>
      <c r="G35" s="581"/>
      <c r="H35" s="448">
        <f>SUM(I35:K35)</f>
        <v>0</v>
      </c>
      <c r="I35" s="447"/>
      <c r="J35" s="447"/>
      <c r="K35" s="447"/>
      <c r="L35" s="417" t="str">
        <f>+IF(AND(+H35&gt;0,(+Q35=0)),"PD", " ")</f>
        <v xml:space="preserve"> </v>
      </c>
      <c r="M35" s="435"/>
      <c r="N35" s="448">
        <f>+O35+P35</f>
        <v>0</v>
      </c>
      <c r="O35" s="690"/>
      <c r="P35" s="690"/>
      <c r="Q35" s="814">
        <f>+H35-N35</f>
        <v>0</v>
      </c>
      <c r="R35" s="833" t="s">
        <v>262</v>
      </c>
      <c r="S35" s="835"/>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row>
    <row r="36" spans="1:108" ht="13.5" x14ac:dyDescent="0.25">
      <c r="A36" s="436"/>
      <c r="B36" s="528">
        <v>2</v>
      </c>
      <c r="C36" s="626"/>
      <c r="D36" s="581"/>
      <c r="E36" s="581"/>
      <c r="F36" s="581"/>
      <c r="G36" s="581"/>
      <c r="H36" s="448">
        <f t="shared" ref="H36:H38" si="21">SUM(I36:K36)</f>
        <v>0</v>
      </c>
      <c r="I36" s="447"/>
      <c r="J36" s="447"/>
      <c r="K36" s="447"/>
      <c r="L36" s="417" t="str">
        <f t="shared" ref="L36:L39" si="22">+IF(AND(+H36&gt;0,(+Q36=0)),"PD", " ")</f>
        <v xml:space="preserve"> </v>
      </c>
      <c r="M36" s="435"/>
      <c r="N36" s="448">
        <f t="shared" ref="N36:N39" si="23">+O36+P36</f>
        <v>0</v>
      </c>
      <c r="O36" s="690"/>
      <c r="P36" s="690"/>
      <c r="Q36" s="814">
        <f t="shared" ref="Q36:Q39" si="24">+H36-N36</f>
        <v>0</v>
      </c>
      <c r="R36" s="827"/>
      <c r="S36" s="828"/>
      <c r="T36" s="16"/>
      <c r="U36" s="679"/>
      <c r="V36" s="679"/>
      <c r="W36" s="679"/>
      <c r="X36" s="679"/>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row>
    <row r="37" spans="1:108" ht="13.5" x14ac:dyDescent="0.25">
      <c r="A37" s="436"/>
      <c r="B37" s="528">
        <v>3</v>
      </c>
      <c r="C37" s="626"/>
      <c r="D37" s="581"/>
      <c r="E37" s="581"/>
      <c r="F37" s="581"/>
      <c r="G37" s="581"/>
      <c r="H37" s="448">
        <f t="shared" si="21"/>
        <v>0</v>
      </c>
      <c r="I37" s="447"/>
      <c r="J37" s="447"/>
      <c r="K37" s="447"/>
      <c r="L37" s="417" t="str">
        <f t="shared" si="22"/>
        <v xml:space="preserve"> </v>
      </c>
      <c r="M37" s="435"/>
      <c r="N37" s="448">
        <f t="shared" si="23"/>
        <v>0</v>
      </c>
      <c r="O37" s="690"/>
      <c r="P37" s="690"/>
      <c r="Q37" s="814">
        <f t="shared" si="24"/>
        <v>0</v>
      </c>
      <c r="R37" s="827"/>
      <c r="S37" s="828"/>
      <c r="T37" s="16"/>
      <c r="U37" s="679"/>
      <c r="V37" s="679"/>
      <c r="W37" s="679"/>
      <c r="X37" s="679"/>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row>
    <row r="38" spans="1:108" ht="13.5" x14ac:dyDescent="0.25">
      <c r="A38" s="436"/>
      <c r="B38" s="528">
        <v>4</v>
      </c>
      <c r="C38" s="626"/>
      <c r="D38" s="581"/>
      <c r="E38" s="581"/>
      <c r="F38" s="581"/>
      <c r="G38" s="581"/>
      <c r="H38" s="448">
        <f t="shared" si="21"/>
        <v>0</v>
      </c>
      <c r="I38" s="447"/>
      <c r="J38" s="447"/>
      <c r="K38" s="447"/>
      <c r="L38" s="417" t="str">
        <f t="shared" si="22"/>
        <v xml:space="preserve"> </v>
      </c>
      <c r="M38" s="435"/>
      <c r="N38" s="448">
        <f t="shared" si="23"/>
        <v>0</v>
      </c>
      <c r="O38" s="690"/>
      <c r="P38" s="690"/>
      <c r="Q38" s="814">
        <f t="shared" si="24"/>
        <v>0</v>
      </c>
      <c r="R38" s="827"/>
      <c r="S38" s="828"/>
      <c r="T38" s="16"/>
      <c r="U38" s="679"/>
      <c r="V38" s="679"/>
      <c r="W38" s="679"/>
      <c r="X38" s="679"/>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row>
    <row r="39" spans="1:108" ht="13.5" x14ac:dyDescent="0.25">
      <c r="A39" s="436"/>
      <c r="B39" s="528">
        <v>5</v>
      </c>
      <c r="C39" s="627"/>
      <c r="D39" s="581"/>
      <c r="E39" s="581"/>
      <c r="F39" s="581"/>
      <c r="G39" s="581"/>
      <c r="H39" s="448">
        <f>SUM(I39:K39)</f>
        <v>0</v>
      </c>
      <c r="I39" s="447"/>
      <c r="J39" s="447"/>
      <c r="K39" s="447"/>
      <c r="L39" s="417" t="str">
        <f t="shared" si="22"/>
        <v xml:space="preserve"> </v>
      </c>
      <c r="M39" s="435"/>
      <c r="N39" s="448">
        <f t="shared" si="23"/>
        <v>0</v>
      </c>
      <c r="O39" s="690"/>
      <c r="P39" s="690"/>
      <c r="Q39" s="814">
        <f t="shared" si="24"/>
        <v>0</v>
      </c>
      <c r="R39" s="827"/>
      <c r="S39" s="828"/>
      <c r="T39" s="16"/>
      <c r="U39" s="681"/>
      <c r="V39" s="681"/>
      <c r="W39" s="681"/>
      <c r="X39" s="681"/>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row>
    <row r="40" spans="1:108" ht="14.25" thickBot="1" x14ac:dyDescent="0.3">
      <c r="A40" s="436"/>
      <c r="B40" s="529"/>
      <c r="C40" s="416"/>
      <c r="D40" s="417"/>
      <c r="E40" s="417"/>
      <c r="F40" s="418"/>
      <c r="G40" s="418"/>
      <c r="H40" s="445">
        <f>SUM(H35:H39)</f>
        <v>0</v>
      </c>
      <c r="I40" s="446">
        <f>SUM(I35:I39)</f>
        <v>0</v>
      </c>
      <c r="J40" s="446">
        <f>SUM(J35:J39)</f>
        <v>0</v>
      </c>
      <c r="K40" s="446">
        <f>SUM(K35:K39)</f>
        <v>0</v>
      </c>
      <c r="L40" s="800"/>
      <c r="M40" s="604">
        <f ca="1">+G34-H40</f>
        <v>0</v>
      </c>
      <c r="N40" s="445">
        <f t="shared" ref="N40:P40" si="25">SUM(N35:N39)</f>
        <v>0</v>
      </c>
      <c r="O40" s="445">
        <f t="shared" si="25"/>
        <v>0</v>
      </c>
      <c r="P40" s="445">
        <f t="shared" si="25"/>
        <v>0</v>
      </c>
      <c r="Q40" s="815">
        <f>SUM(Q35:Q39)</f>
        <v>0</v>
      </c>
      <c r="R40" s="824"/>
      <c r="S40" s="829">
        <f>+R40-O40</f>
        <v>0</v>
      </c>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row>
    <row r="41" spans="1:108" ht="14.25" thickTop="1" x14ac:dyDescent="0.25">
      <c r="A41" s="434">
        <f>Report!B23</f>
        <v>202</v>
      </c>
      <c r="B41" s="527" t="str">
        <f>Report!C23</f>
        <v>Feasibility  Study (i.e.. CFI)</v>
      </c>
      <c r="C41" s="419"/>
      <c r="D41" s="419"/>
      <c r="E41" s="419"/>
      <c r="F41" s="420"/>
      <c r="G41" s="421">
        <f ca="1">+Report!H23</f>
        <v>0</v>
      </c>
      <c r="H41" s="418" t="s">
        <v>1</v>
      </c>
      <c r="I41" s="418"/>
      <c r="J41" s="418"/>
      <c r="K41" s="418"/>
      <c r="L41" s="417"/>
      <c r="M41" s="435"/>
      <c r="N41" s="605"/>
      <c r="O41" s="605"/>
      <c r="P41" s="605"/>
      <c r="Q41" s="813"/>
      <c r="R41" s="832" t="s">
        <v>263</v>
      </c>
      <c r="S41" s="83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row>
    <row r="42" spans="1:108" ht="13.5" x14ac:dyDescent="0.25">
      <c r="A42" s="436"/>
      <c r="B42" s="528" t="s">
        <v>7</v>
      </c>
      <c r="C42" s="626"/>
      <c r="D42" s="581"/>
      <c r="E42" s="581"/>
      <c r="F42" s="581"/>
      <c r="G42" s="581"/>
      <c r="H42" s="448">
        <f>SUM(I42:K42)</f>
        <v>0</v>
      </c>
      <c r="I42" s="447"/>
      <c r="J42" s="447"/>
      <c r="K42" s="447"/>
      <c r="L42" s="417" t="str">
        <f>+IF(AND(+H42&gt;0,(+Q42=0)),"PD", " ")</f>
        <v xml:space="preserve"> </v>
      </c>
      <c r="M42" s="435"/>
      <c r="N42" s="448">
        <f>+O42+P42</f>
        <v>0</v>
      </c>
      <c r="O42" s="690"/>
      <c r="P42" s="690"/>
      <c r="Q42" s="814">
        <f>+H42-N42</f>
        <v>0</v>
      </c>
      <c r="R42" s="833" t="s">
        <v>264</v>
      </c>
      <c r="S42" s="835"/>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row>
    <row r="43" spans="1:108" ht="13.5" x14ac:dyDescent="0.25">
      <c r="A43" s="436"/>
      <c r="B43" s="528">
        <v>2</v>
      </c>
      <c r="C43" s="626"/>
      <c r="D43" s="581"/>
      <c r="E43" s="581"/>
      <c r="F43" s="581"/>
      <c r="G43" s="581"/>
      <c r="H43" s="448">
        <f t="shared" ref="H43:H45" si="26">SUM(I43:K43)</f>
        <v>0</v>
      </c>
      <c r="I43" s="447"/>
      <c r="J43" s="447"/>
      <c r="K43" s="447"/>
      <c r="L43" s="417" t="str">
        <f t="shared" ref="L43:L46" si="27">+IF(AND(+H43&gt;0,(+Q43=0)),"PD", " ")</f>
        <v xml:space="preserve"> </v>
      </c>
      <c r="M43" s="435"/>
      <c r="N43" s="448">
        <f t="shared" ref="N43:N46" si="28">+O43+P43</f>
        <v>0</v>
      </c>
      <c r="O43" s="690"/>
      <c r="P43" s="690"/>
      <c r="Q43" s="814">
        <f t="shared" ref="Q43:Q46" si="29">+H43-N43</f>
        <v>0</v>
      </c>
      <c r="R43" s="827"/>
      <c r="S43" s="828"/>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row>
    <row r="44" spans="1:108" ht="13.5" x14ac:dyDescent="0.25">
      <c r="A44" s="436"/>
      <c r="B44" s="528">
        <v>3</v>
      </c>
      <c r="C44" s="626"/>
      <c r="D44" s="581"/>
      <c r="E44" s="581"/>
      <c r="F44" s="581"/>
      <c r="G44" s="581"/>
      <c r="H44" s="448">
        <f t="shared" si="26"/>
        <v>0</v>
      </c>
      <c r="I44" s="447"/>
      <c r="J44" s="447"/>
      <c r="K44" s="447"/>
      <c r="L44" s="417" t="str">
        <f t="shared" si="27"/>
        <v xml:space="preserve"> </v>
      </c>
      <c r="M44" s="435"/>
      <c r="N44" s="448">
        <f t="shared" si="28"/>
        <v>0</v>
      </c>
      <c r="O44" s="690"/>
      <c r="P44" s="690"/>
      <c r="Q44" s="814">
        <f t="shared" si="29"/>
        <v>0</v>
      </c>
      <c r="R44" s="827"/>
      <c r="S44" s="828"/>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row>
    <row r="45" spans="1:108" ht="13.5" x14ac:dyDescent="0.25">
      <c r="A45" s="436"/>
      <c r="B45" s="528">
        <v>4</v>
      </c>
      <c r="C45" s="626"/>
      <c r="D45" s="581"/>
      <c r="E45" s="581"/>
      <c r="F45" s="581"/>
      <c r="G45" s="581"/>
      <c r="H45" s="448">
        <f t="shared" si="26"/>
        <v>0</v>
      </c>
      <c r="I45" s="447"/>
      <c r="J45" s="447"/>
      <c r="K45" s="447"/>
      <c r="L45" s="417" t="str">
        <f t="shared" si="27"/>
        <v xml:space="preserve"> </v>
      </c>
      <c r="M45" s="435"/>
      <c r="N45" s="448">
        <f t="shared" si="28"/>
        <v>0</v>
      </c>
      <c r="O45" s="690"/>
      <c r="P45" s="690"/>
      <c r="Q45" s="814">
        <f t="shared" si="29"/>
        <v>0</v>
      </c>
      <c r="R45" s="827"/>
      <c r="S45" s="828"/>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row>
    <row r="46" spans="1:108" ht="13.5" x14ac:dyDescent="0.25">
      <c r="A46" s="436"/>
      <c r="B46" s="528">
        <v>5</v>
      </c>
      <c r="C46" s="627"/>
      <c r="D46" s="581"/>
      <c r="E46" s="581"/>
      <c r="F46" s="581"/>
      <c r="G46" s="581"/>
      <c r="H46" s="448">
        <f>SUM(I46:K46)</f>
        <v>0</v>
      </c>
      <c r="I46" s="447"/>
      <c r="J46" s="447"/>
      <c r="K46" s="447"/>
      <c r="L46" s="417" t="str">
        <f t="shared" si="27"/>
        <v xml:space="preserve"> </v>
      </c>
      <c r="M46" s="435"/>
      <c r="N46" s="448">
        <f t="shared" si="28"/>
        <v>0</v>
      </c>
      <c r="O46" s="690"/>
      <c r="P46" s="690"/>
      <c r="Q46" s="814">
        <f t="shared" si="29"/>
        <v>0</v>
      </c>
      <c r="R46" s="827"/>
      <c r="S46" s="828"/>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row>
    <row r="47" spans="1:108" ht="14.25" thickBot="1" x14ac:dyDescent="0.3">
      <c r="A47" s="436"/>
      <c r="B47" s="529"/>
      <c r="C47" s="416"/>
      <c r="D47" s="417"/>
      <c r="E47" s="417"/>
      <c r="F47" s="418"/>
      <c r="G47" s="418"/>
      <c r="H47" s="445">
        <f>SUM(H42:H46)</f>
        <v>0</v>
      </c>
      <c r="I47" s="446">
        <f>SUM(I42:I46)</f>
        <v>0</v>
      </c>
      <c r="J47" s="446">
        <f>SUM(J42:J46)</f>
        <v>0</v>
      </c>
      <c r="K47" s="446">
        <f>SUM(K42:K46)</f>
        <v>0</v>
      </c>
      <c r="L47" s="800"/>
      <c r="M47" s="604">
        <f ca="1">+G41-H47</f>
        <v>0</v>
      </c>
      <c r="N47" s="445">
        <f>SUM(N42:N46)</f>
        <v>0</v>
      </c>
      <c r="O47" s="445">
        <f>SUM(O42:O46)</f>
        <v>0</v>
      </c>
      <c r="P47" s="445">
        <f>SUM(P42:P46)</f>
        <v>0</v>
      </c>
      <c r="Q47" s="815">
        <f>SUM(Q42:Q46)</f>
        <v>0</v>
      </c>
      <c r="R47" s="824"/>
      <c r="S47" s="829">
        <f>+R47-O47</f>
        <v>0</v>
      </c>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row>
    <row r="48" spans="1:108" ht="14.25" thickTop="1" x14ac:dyDescent="0.25">
      <c r="A48" s="434">
        <f>Report!B24</f>
        <v>203</v>
      </c>
      <c r="B48" s="527" t="str">
        <f>Report!C24</f>
        <v>Cost  Monitoring</v>
      </c>
      <c r="C48" s="419"/>
      <c r="D48" s="419"/>
      <c r="E48" s="419"/>
      <c r="F48" s="420"/>
      <c r="G48" s="421">
        <f ca="1">+Report!H24</f>
        <v>0</v>
      </c>
      <c r="H48" s="418" t="s">
        <v>1</v>
      </c>
      <c r="I48" s="418"/>
      <c r="J48" s="418"/>
      <c r="K48" s="418"/>
      <c r="L48" s="417"/>
      <c r="M48" s="435"/>
      <c r="N48" s="605"/>
      <c r="O48" s="605"/>
      <c r="P48" s="605"/>
      <c r="Q48" s="813"/>
      <c r="R48" s="832" t="s">
        <v>265</v>
      </c>
      <c r="S48" s="83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row>
    <row r="49" spans="1:108" ht="13.5" x14ac:dyDescent="0.25">
      <c r="A49" s="436"/>
      <c r="B49" s="528" t="s">
        <v>7</v>
      </c>
      <c r="C49" s="626"/>
      <c r="D49" s="581"/>
      <c r="E49" s="581"/>
      <c r="F49" s="581"/>
      <c r="G49" s="581"/>
      <c r="H49" s="448">
        <f>SUM(I49:K49)</f>
        <v>0</v>
      </c>
      <c r="I49" s="447"/>
      <c r="J49" s="447"/>
      <c r="K49" s="447"/>
      <c r="L49" s="417" t="str">
        <f>+IF(AND(+H49&gt;0,(+Q49=0)),"PD", " ")</f>
        <v xml:space="preserve"> </v>
      </c>
      <c r="M49" s="435"/>
      <c r="N49" s="448">
        <f>+O49+P49</f>
        <v>0</v>
      </c>
      <c r="O49" s="690"/>
      <c r="P49" s="690"/>
      <c r="Q49" s="814">
        <f>+H49-N49</f>
        <v>0</v>
      </c>
      <c r="R49" s="833" t="s">
        <v>266</v>
      </c>
      <c r="S49" s="835"/>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row>
    <row r="50" spans="1:108" ht="13.5" x14ac:dyDescent="0.25">
      <c r="A50" s="436"/>
      <c r="B50" s="528">
        <v>2</v>
      </c>
      <c r="C50" s="626"/>
      <c r="D50" s="581"/>
      <c r="E50" s="581"/>
      <c r="F50" s="581"/>
      <c r="G50" s="581"/>
      <c r="H50" s="448">
        <f t="shared" ref="H50:H52" si="30">SUM(I50:K50)</f>
        <v>0</v>
      </c>
      <c r="I50" s="447"/>
      <c r="J50" s="447"/>
      <c r="K50" s="447"/>
      <c r="L50" s="417" t="str">
        <f t="shared" ref="L50:L53" si="31">+IF(AND(+H50&gt;0,(+Q50=0)),"PD", " ")</f>
        <v xml:space="preserve"> </v>
      </c>
      <c r="M50" s="435"/>
      <c r="N50" s="448">
        <f t="shared" ref="N50:N53" si="32">+O50+P50</f>
        <v>0</v>
      </c>
      <c r="O50" s="690"/>
      <c r="P50" s="690"/>
      <c r="Q50" s="814">
        <f t="shared" ref="Q50:Q53" si="33">+H50-N50</f>
        <v>0</v>
      </c>
      <c r="R50" s="827"/>
      <c r="S50" s="828"/>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row>
    <row r="51" spans="1:108" ht="13.5" x14ac:dyDescent="0.25">
      <c r="A51" s="436"/>
      <c r="B51" s="528">
        <v>3</v>
      </c>
      <c r="C51" s="626"/>
      <c r="D51" s="581"/>
      <c r="E51" s="581"/>
      <c r="F51" s="581"/>
      <c r="G51" s="581"/>
      <c r="H51" s="448">
        <f t="shared" si="30"/>
        <v>0</v>
      </c>
      <c r="I51" s="447"/>
      <c r="J51" s="447"/>
      <c r="K51" s="447"/>
      <c r="L51" s="417" t="str">
        <f t="shared" si="31"/>
        <v xml:space="preserve"> </v>
      </c>
      <c r="M51" s="435"/>
      <c r="N51" s="448">
        <f t="shared" si="32"/>
        <v>0</v>
      </c>
      <c r="O51" s="690"/>
      <c r="P51" s="690"/>
      <c r="Q51" s="814">
        <f t="shared" si="33"/>
        <v>0</v>
      </c>
      <c r="R51" s="827"/>
      <c r="S51" s="828"/>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row>
    <row r="52" spans="1:108" ht="13.5" x14ac:dyDescent="0.25">
      <c r="A52" s="436"/>
      <c r="B52" s="528">
        <v>4</v>
      </c>
      <c r="C52" s="626"/>
      <c r="D52" s="581"/>
      <c r="E52" s="581"/>
      <c r="F52" s="581"/>
      <c r="G52" s="581"/>
      <c r="H52" s="448">
        <f t="shared" si="30"/>
        <v>0</v>
      </c>
      <c r="I52" s="447"/>
      <c r="J52" s="447"/>
      <c r="K52" s="447"/>
      <c r="L52" s="417" t="str">
        <f t="shared" si="31"/>
        <v xml:space="preserve"> </v>
      </c>
      <c r="M52" s="435"/>
      <c r="N52" s="448">
        <f t="shared" si="32"/>
        <v>0</v>
      </c>
      <c r="O52" s="690"/>
      <c r="P52" s="690"/>
      <c r="Q52" s="814">
        <f t="shared" si="33"/>
        <v>0</v>
      </c>
      <c r="R52" s="827"/>
      <c r="S52" s="828"/>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row>
    <row r="53" spans="1:108" ht="13.5" x14ac:dyDescent="0.25">
      <c r="A53" s="436"/>
      <c r="B53" s="528">
        <v>5</v>
      </c>
      <c r="C53" s="627"/>
      <c r="D53" s="581"/>
      <c r="E53" s="581"/>
      <c r="F53" s="581"/>
      <c r="G53" s="581"/>
      <c r="H53" s="448">
        <f>SUM(I53:K53)</f>
        <v>0</v>
      </c>
      <c r="I53" s="447"/>
      <c r="J53" s="447"/>
      <c r="K53" s="447"/>
      <c r="L53" s="417" t="str">
        <f t="shared" si="31"/>
        <v xml:space="preserve"> </v>
      </c>
      <c r="M53" s="435"/>
      <c r="N53" s="448">
        <f t="shared" si="32"/>
        <v>0</v>
      </c>
      <c r="O53" s="690"/>
      <c r="P53" s="690"/>
      <c r="Q53" s="814">
        <f t="shared" si="33"/>
        <v>0</v>
      </c>
      <c r="R53" s="827"/>
      <c r="S53" s="828"/>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row>
    <row r="54" spans="1:108" ht="14.25" thickBot="1" x14ac:dyDescent="0.3">
      <c r="A54" s="436"/>
      <c r="B54" s="529"/>
      <c r="C54" s="416"/>
      <c r="D54" s="417"/>
      <c r="E54" s="417"/>
      <c r="F54" s="418"/>
      <c r="G54" s="418"/>
      <c r="H54" s="445">
        <f>SUM(H49:H53)</f>
        <v>0</v>
      </c>
      <c r="I54" s="446">
        <f>SUM(I49:I53)</f>
        <v>0</v>
      </c>
      <c r="J54" s="446">
        <f>SUM(J49:J53)</f>
        <v>0</v>
      </c>
      <c r="K54" s="446">
        <f>SUM(K49:K53)</f>
        <v>0</v>
      </c>
      <c r="L54" s="800"/>
      <c r="M54" s="604">
        <f ca="1">+G48-H54</f>
        <v>0</v>
      </c>
      <c r="N54" s="445">
        <f>SUM(N49:N53)</f>
        <v>0</v>
      </c>
      <c r="O54" s="445">
        <f>SUM(O49:O53)</f>
        <v>0</v>
      </c>
      <c r="P54" s="445">
        <f>SUM(P49:P53)</f>
        <v>0</v>
      </c>
      <c r="Q54" s="815">
        <f>SUM(Q49:Q53)</f>
        <v>0</v>
      </c>
      <c r="R54" s="824"/>
      <c r="S54" s="829">
        <f>+R54-O54</f>
        <v>0</v>
      </c>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row>
    <row r="55" spans="1:108" ht="14.25" thickTop="1" x14ac:dyDescent="0.25">
      <c r="A55" s="434">
        <f>Report!B25</f>
        <v>204</v>
      </c>
      <c r="B55" s="527" t="str">
        <f>Report!C25</f>
        <v>Surveying</v>
      </c>
      <c r="C55" s="419"/>
      <c r="D55" s="419"/>
      <c r="E55" s="419"/>
      <c r="F55" s="420"/>
      <c r="G55" s="421">
        <f ca="1">+Report!H25</f>
        <v>0</v>
      </c>
      <c r="H55" s="418" t="s">
        <v>1</v>
      </c>
      <c r="I55" s="418"/>
      <c r="J55" s="418"/>
      <c r="K55" s="418"/>
      <c r="L55" s="417"/>
      <c r="M55" s="435"/>
      <c r="N55" s="605"/>
      <c r="O55" s="605"/>
      <c r="P55" s="605"/>
      <c r="Q55" s="813"/>
      <c r="R55" s="832" t="s">
        <v>268</v>
      </c>
      <c r="S55" s="83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row>
    <row r="56" spans="1:108" ht="13.5" x14ac:dyDescent="0.25">
      <c r="A56" s="436"/>
      <c r="B56" s="528" t="s">
        <v>7</v>
      </c>
      <c r="C56" s="626"/>
      <c r="D56" s="581"/>
      <c r="E56" s="581"/>
      <c r="F56" s="581"/>
      <c r="G56" s="581"/>
      <c r="H56" s="448">
        <f>SUM(I56:K56)</f>
        <v>0</v>
      </c>
      <c r="I56" s="447"/>
      <c r="J56" s="447"/>
      <c r="K56" s="447"/>
      <c r="L56" s="417" t="str">
        <f>+IF(AND(+H56&gt;0,(+Q56=0)),"PD", " ")</f>
        <v xml:space="preserve"> </v>
      </c>
      <c r="M56" s="435"/>
      <c r="N56" s="448">
        <f>+O56+P56</f>
        <v>0</v>
      </c>
      <c r="O56" s="690"/>
      <c r="P56" s="690"/>
      <c r="Q56" s="814">
        <f>+H56-N56</f>
        <v>0</v>
      </c>
      <c r="R56" s="833" t="s">
        <v>269</v>
      </c>
      <c r="S56" s="835"/>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row>
    <row r="57" spans="1:108" ht="13.5" x14ac:dyDescent="0.25">
      <c r="A57" s="436"/>
      <c r="B57" s="528">
        <v>2</v>
      </c>
      <c r="C57" s="626"/>
      <c r="D57" s="581"/>
      <c r="E57" s="581"/>
      <c r="F57" s="581"/>
      <c r="G57" s="581"/>
      <c r="H57" s="448">
        <f t="shared" ref="H57:H59" si="34">SUM(I57:K57)</f>
        <v>0</v>
      </c>
      <c r="I57" s="447"/>
      <c r="J57" s="447"/>
      <c r="K57" s="447"/>
      <c r="L57" s="417" t="str">
        <f t="shared" ref="L57:L60" si="35">+IF(AND(+H57&gt;0,(+Q57=0)),"PD", " ")</f>
        <v xml:space="preserve"> </v>
      </c>
      <c r="M57" s="435"/>
      <c r="N57" s="448">
        <f t="shared" ref="N57:N60" si="36">+O57+P57</f>
        <v>0</v>
      </c>
      <c r="O57" s="690"/>
      <c r="P57" s="690"/>
      <c r="Q57" s="814">
        <f t="shared" ref="Q57:Q60" si="37">+H57-N57</f>
        <v>0</v>
      </c>
      <c r="R57" s="827"/>
      <c r="S57" s="828"/>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row>
    <row r="58" spans="1:108" ht="13.5" x14ac:dyDescent="0.25">
      <c r="A58" s="436"/>
      <c r="B58" s="528">
        <v>3</v>
      </c>
      <c r="C58" s="626"/>
      <c r="D58" s="581"/>
      <c r="E58" s="581"/>
      <c r="F58" s="581"/>
      <c r="G58" s="581"/>
      <c r="H58" s="448">
        <f t="shared" si="34"/>
        <v>0</v>
      </c>
      <c r="I58" s="447"/>
      <c r="J58" s="447"/>
      <c r="K58" s="447"/>
      <c r="L58" s="417" t="str">
        <f t="shared" si="35"/>
        <v xml:space="preserve"> </v>
      </c>
      <c r="M58" s="435"/>
      <c r="N58" s="448">
        <f t="shared" si="36"/>
        <v>0</v>
      </c>
      <c r="O58" s="690"/>
      <c r="P58" s="690"/>
      <c r="Q58" s="814">
        <f t="shared" si="37"/>
        <v>0</v>
      </c>
      <c r="R58" s="827"/>
      <c r="S58" s="828"/>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row>
    <row r="59" spans="1:108" ht="13.5" x14ac:dyDescent="0.25">
      <c r="A59" s="436"/>
      <c r="B59" s="528">
        <v>4</v>
      </c>
      <c r="C59" s="626"/>
      <c r="D59" s="581"/>
      <c r="E59" s="581"/>
      <c r="F59" s="581"/>
      <c r="G59" s="581"/>
      <c r="H59" s="448">
        <f t="shared" si="34"/>
        <v>0</v>
      </c>
      <c r="I59" s="447"/>
      <c r="J59" s="447"/>
      <c r="K59" s="447"/>
      <c r="L59" s="417" t="str">
        <f t="shared" si="35"/>
        <v xml:space="preserve"> </v>
      </c>
      <c r="M59" s="435"/>
      <c r="N59" s="448">
        <f t="shared" si="36"/>
        <v>0</v>
      </c>
      <c r="O59" s="690"/>
      <c r="P59" s="690"/>
      <c r="Q59" s="814">
        <f t="shared" si="37"/>
        <v>0</v>
      </c>
      <c r="R59" s="827"/>
      <c r="S59" s="828"/>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row>
    <row r="60" spans="1:108" ht="13.5" x14ac:dyDescent="0.25">
      <c r="A60" s="436"/>
      <c r="B60" s="528">
        <v>5</v>
      </c>
      <c r="C60" s="627"/>
      <c r="D60" s="581"/>
      <c r="E60" s="581"/>
      <c r="F60" s="581"/>
      <c r="G60" s="581"/>
      <c r="H60" s="448">
        <f>SUM(I60:K60)</f>
        <v>0</v>
      </c>
      <c r="I60" s="447"/>
      <c r="J60" s="447"/>
      <c r="K60" s="447"/>
      <c r="L60" s="417" t="str">
        <f t="shared" si="35"/>
        <v xml:space="preserve"> </v>
      </c>
      <c r="M60" s="435"/>
      <c r="N60" s="448">
        <f t="shared" si="36"/>
        <v>0</v>
      </c>
      <c r="O60" s="690"/>
      <c r="P60" s="690"/>
      <c r="Q60" s="814">
        <f t="shared" si="37"/>
        <v>0</v>
      </c>
      <c r="R60" s="827"/>
      <c r="S60" s="828"/>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row>
    <row r="61" spans="1:108" ht="14.25" thickBot="1" x14ac:dyDescent="0.3">
      <c r="A61" s="436"/>
      <c r="B61" s="529"/>
      <c r="C61" s="416"/>
      <c r="D61" s="417"/>
      <c r="E61" s="417"/>
      <c r="F61" s="418"/>
      <c r="G61" s="418"/>
      <c r="H61" s="445">
        <f>SUM(H56:H60)</f>
        <v>0</v>
      </c>
      <c r="I61" s="446">
        <f>SUM(I56:I60)</f>
        <v>0</v>
      </c>
      <c r="J61" s="446">
        <f>SUM(J56:J60)</f>
        <v>0</v>
      </c>
      <c r="K61" s="446">
        <f>SUM(K56:K60)</f>
        <v>0</v>
      </c>
      <c r="L61" s="800"/>
      <c r="M61" s="604">
        <f ca="1">+G55-H61</f>
        <v>0</v>
      </c>
      <c r="N61" s="445">
        <f>SUM(N56:N60)</f>
        <v>0</v>
      </c>
      <c r="O61" s="445">
        <f>SUM(O56:O60)</f>
        <v>0</v>
      </c>
      <c r="P61" s="445">
        <f>SUM(P56:P60)</f>
        <v>0</v>
      </c>
      <c r="Q61" s="815">
        <f>SUM(Q56:Q60)</f>
        <v>0</v>
      </c>
      <c r="R61" s="824"/>
      <c r="S61" s="829">
        <f>+R61-O62</f>
        <v>0</v>
      </c>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row>
    <row r="62" spans="1:108" ht="14.25" thickTop="1" x14ac:dyDescent="0.25">
      <c r="A62" s="434">
        <f>Report!B26</f>
        <v>205</v>
      </c>
      <c r="B62" s="527" t="str">
        <f>Report!C26</f>
        <v>Urban Planner</v>
      </c>
      <c r="C62" s="419"/>
      <c r="D62" s="419"/>
      <c r="E62" s="419"/>
      <c r="F62" s="420"/>
      <c r="G62" s="421">
        <f ca="1">+Report!H26</f>
        <v>0</v>
      </c>
      <c r="H62" s="418" t="s">
        <v>1</v>
      </c>
      <c r="I62" s="418"/>
      <c r="J62" s="418"/>
      <c r="K62" s="418"/>
      <c r="L62" s="417"/>
      <c r="M62" s="435"/>
      <c r="N62" s="605"/>
      <c r="O62" s="605"/>
      <c r="P62" s="605"/>
      <c r="Q62" s="813"/>
      <c r="R62" s="832" t="s">
        <v>270</v>
      </c>
      <c r="S62" s="83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row>
    <row r="63" spans="1:108" ht="13.5" x14ac:dyDescent="0.25">
      <c r="A63" s="436"/>
      <c r="B63" s="528" t="s">
        <v>7</v>
      </c>
      <c r="C63" s="626"/>
      <c r="D63" s="581"/>
      <c r="E63" s="581"/>
      <c r="F63" s="581"/>
      <c r="G63" s="581"/>
      <c r="H63" s="448">
        <f>SUM(I63:K63)</f>
        <v>0</v>
      </c>
      <c r="I63" s="447"/>
      <c r="J63" s="447"/>
      <c r="K63" s="447"/>
      <c r="L63" s="417" t="str">
        <f>+IF(AND(+H63&gt;0,(+Q63=0)),"PD", " ")</f>
        <v xml:space="preserve"> </v>
      </c>
      <c r="M63" s="435"/>
      <c r="N63" s="448">
        <f>+O63+P63</f>
        <v>0</v>
      </c>
      <c r="O63" s="690"/>
      <c r="P63" s="690"/>
      <c r="Q63" s="814">
        <f>+H63-N63</f>
        <v>0</v>
      </c>
      <c r="R63" s="833" t="s">
        <v>271</v>
      </c>
      <c r="S63" s="835"/>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row>
    <row r="64" spans="1:108" ht="13.5" x14ac:dyDescent="0.25">
      <c r="A64" s="436"/>
      <c r="B64" s="528">
        <v>2</v>
      </c>
      <c r="C64" s="626"/>
      <c r="D64" s="581"/>
      <c r="E64" s="581"/>
      <c r="F64" s="581"/>
      <c r="G64" s="581"/>
      <c r="H64" s="448">
        <f t="shared" ref="H64:H66" si="38">SUM(I64:K64)</f>
        <v>0</v>
      </c>
      <c r="I64" s="447"/>
      <c r="J64" s="447"/>
      <c r="K64" s="447"/>
      <c r="L64" s="417" t="str">
        <f t="shared" ref="L64:L67" si="39">+IF(AND(+H64&gt;0,(+Q64=0)),"PD", " ")</f>
        <v xml:space="preserve"> </v>
      </c>
      <c r="M64" s="435"/>
      <c r="N64" s="448">
        <f t="shared" ref="N64:N67" si="40">+O64+P64</f>
        <v>0</v>
      </c>
      <c r="O64" s="690"/>
      <c r="P64" s="690"/>
      <c r="Q64" s="814">
        <f t="shared" ref="Q64:Q67" si="41">+H64-N64</f>
        <v>0</v>
      </c>
      <c r="R64" s="827"/>
      <c r="S64" s="828"/>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row>
    <row r="65" spans="1:108" ht="13.5" x14ac:dyDescent="0.25">
      <c r="A65" s="436"/>
      <c r="B65" s="528">
        <v>3</v>
      </c>
      <c r="C65" s="626"/>
      <c r="D65" s="581"/>
      <c r="E65" s="581"/>
      <c r="F65" s="581"/>
      <c r="G65" s="581"/>
      <c r="H65" s="448">
        <f t="shared" si="38"/>
        <v>0</v>
      </c>
      <c r="I65" s="447"/>
      <c r="J65" s="447"/>
      <c r="K65" s="447"/>
      <c r="L65" s="417" t="str">
        <f t="shared" si="39"/>
        <v xml:space="preserve"> </v>
      </c>
      <c r="M65" s="435"/>
      <c r="N65" s="448">
        <f t="shared" si="40"/>
        <v>0</v>
      </c>
      <c r="O65" s="690"/>
      <c r="P65" s="690"/>
      <c r="Q65" s="814">
        <f t="shared" si="41"/>
        <v>0</v>
      </c>
      <c r="R65" s="827"/>
      <c r="S65" s="828"/>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row>
    <row r="66" spans="1:108" ht="13.5" x14ac:dyDescent="0.25">
      <c r="A66" s="436"/>
      <c r="B66" s="528">
        <v>4</v>
      </c>
      <c r="C66" s="626"/>
      <c r="D66" s="581"/>
      <c r="E66" s="581"/>
      <c r="F66" s="581"/>
      <c r="G66" s="581"/>
      <c r="H66" s="448">
        <f t="shared" si="38"/>
        <v>0</v>
      </c>
      <c r="I66" s="447"/>
      <c r="J66" s="447"/>
      <c r="K66" s="447"/>
      <c r="L66" s="417" t="str">
        <f t="shared" si="39"/>
        <v xml:space="preserve"> </v>
      </c>
      <c r="M66" s="435"/>
      <c r="N66" s="448">
        <f t="shared" si="40"/>
        <v>0</v>
      </c>
      <c r="O66" s="690"/>
      <c r="P66" s="690"/>
      <c r="Q66" s="814">
        <f t="shared" si="41"/>
        <v>0</v>
      </c>
      <c r="R66" s="827"/>
      <c r="S66" s="828"/>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row>
    <row r="67" spans="1:108" ht="13.5" x14ac:dyDescent="0.25">
      <c r="A67" s="436"/>
      <c r="B67" s="528">
        <v>5</v>
      </c>
      <c r="C67" s="627"/>
      <c r="D67" s="581"/>
      <c r="E67" s="581"/>
      <c r="F67" s="581"/>
      <c r="G67" s="581"/>
      <c r="H67" s="448">
        <f>SUM(I67:K67)</f>
        <v>0</v>
      </c>
      <c r="I67" s="447"/>
      <c r="J67" s="447"/>
      <c r="K67" s="447"/>
      <c r="L67" s="417" t="str">
        <f t="shared" si="39"/>
        <v xml:space="preserve"> </v>
      </c>
      <c r="M67" s="435"/>
      <c r="N67" s="448">
        <f t="shared" si="40"/>
        <v>0</v>
      </c>
      <c r="O67" s="690"/>
      <c r="P67" s="690"/>
      <c r="Q67" s="814">
        <f t="shared" si="41"/>
        <v>0</v>
      </c>
      <c r="R67" s="827"/>
      <c r="S67" s="828"/>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row>
    <row r="68" spans="1:108" ht="14.25" thickBot="1" x14ac:dyDescent="0.3">
      <c r="A68" s="436"/>
      <c r="B68" s="529"/>
      <c r="C68" s="416"/>
      <c r="D68" s="417"/>
      <c r="E68" s="417"/>
      <c r="F68" s="418"/>
      <c r="G68" s="418"/>
      <c r="H68" s="445">
        <f>SUM(H63:H67)</f>
        <v>0</v>
      </c>
      <c r="I68" s="446">
        <f>SUM(I63:I67)</f>
        <v>0</v>
      </c>
      <c r="J68" s="446">
        <f>SUM(J63:J67)</f>
        <v>0</v>
      </c>
      <c r="K68" s="446">
        <f>SUM(K63:K67)</f>
        <v>0</v>
      </c>
      <c r="L68" s="800"/>
      <c r="M68" s="604">
        <f ca="1">+G62-H68</f>
        <v>0</v>
      </c>
      <c r="N68" s="445">
        <f>SUM(N63:N67)</f>
        <v>0</v>
      </c>
      <c r="O68" s="445">
        <f>SUM(O63:O67)</f>
        <v>0</v>
      </c>
      <c r="P68" s="445">
        <f>SUM(P63:P67)</f>
        <v>0</v>
      </c>
      <c r="Q68" s="815">
        <f>SUM(Q63:Q67)</f>
        <v>0</v>
      </c>
      <c r="R68" s="824"/>
      <c r="S68" s="829">
        <f>+R68-O68</f>
        <v>0</v>
      </c>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row>
    <row r="69" spans="1:108" ht="14.25" thickTop="1" x14ac:dyDescent="0.25">
      <c r="A69" s="434">
        <f>Report!B27</f>
        <v>206</v>
      </c>
      <c r="B69" s="527" t="str">
        <f>Report!C27</f>
        <v>Mechanical, Electrical</v>
      </c>
      <c r="C69" s="419"/>
      <c r="D69" s="419"/>
      <c r="E69" s="419"/>
      <c r="F69" s="420"/>
      <c r="G69" s="421">
        <f ca="1">+Report!H27</f>
        <v>0</v>
      </c>
      <c r="H69" s="418" t="s">
        <v>1</v>
      </c>
      <c r="I69" s="418"/>
      <c r="J69" s="418"/>
      <c r="K69" s="418"/>
      <c r="L69" s="417"/>
      <c r="M69" s="435"/>
      <c r="N69" s="605"/>
      <c r="O69" s="605"/>
      <c r="P69" s="605"/>
      <c r="Q69" s="813"/>
      <c r="R69" s="832" t="s">
        <v>272</v>
      </c>
      <c r="S69" s="83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row>
    <row r="70" spans="1:108" ht="13.5" x14ac:dyDescent="0.25">
      <c r="A70" s="436"/>
      <c r="B70" s="528" t="s">
        <v>7</v>
      </c>
      <c r="C70" s="626"/>
      <c r="D70" s="581"/>
      <c r="E70" s="581"/>
      <c r="F70" s="581"/>
      <c r="G70" s="581"/>
      <c r="H70" s="448">
        <f>SUM(I70:K70)</f>
        <v>0</v>
      </c>
      <c r="I70" s="447"/>
      <c r="J70" s="447"/>
      <c r="K70" s="447"/>
      <c r="L70" s="417" t="str">
        <f>+IF(AND(+H70&gt;0,(+Q70=0)),"PD", " ")</f>
        <v xml:space="preserve"> </v>
      </c>
      <c r="M70" s="435"/>
      <c r="N70" s="448">
        <f>+O70+P70</f>
        <v>0</v>
      </c>
      <c r="O70" s="690"/>
      <c r="P70" s="690"/>
      <c r="Q70" s="814">
        <f>+H70-N70</f>
        <v>0</v>
      </c>
      <c r="R70" s="833" t="s">
        <v>273</v>
      </c>
      <c r="S70" s="835"/>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row>
    <row r="71" spans="1:108" ht="13.5" x14ac:dyDescent="0.25">
      <c r="A71" s="436"/>
      <c r="B71" s="528">
        <v>2</v>
      </c>
      <c r="C71" s="626"/>
      <c r="D71" s="581"/>
      <c r="E71" s="581"/>
      <c r="F71" s="581"/>
      <c r="G71" s="581"/>
      <c r="H71" s="448">
        <f t="shared" ref="H71:H73" si="42">SUM(I71:K71)</f>
        <v>0</v>
      </c>
      <c r="I71" s="447"/>
      <c r="J71" s="447"/>
      <c r="K71" s="447"/>
      <c r="L71" s="417" t="str">
        <f t="shared" ref="L71:L74" si="43">+IF(AND(+H71&gt;0,(+Q71=0)),"PD", " ")</f>
        <v xml:space="preserve"> </v>
      </c>
      <c r="M71" s="435"/>
      <c r="N71" s="448">
        <f t="shared" ref="N71:N74" si="44">+O71+P71</f>
        <v>0</v>
      </c>
      <c r="O71" s="690"/>
      <c r="P71" s="690"/>
      <c r="Q71" s="814">
        <f t="shared" ref="Q71:Q74" si="45">+H71-N71</f>
        <v>0</v>
      </c>
      <c r="R71" s="827"/>
      <c r="S71" s="828"/>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row>
    <row r="72" spans="1:108" ht="13.5" x14ac:dyDescent="0.25">
      <c r="A72" s="436"/>
      <c r="B72" s="528">
        <v>3</v>
      </c>
      <c r="C72" s="626"/>
      <c r="D72" s="581"/>
      <c r="E72" s="581"/>
      <c r="F72" s="581"/>
      <c r="G72" s="581"/>
      <c r="H72" s="448">
        <f t="shared" si="42"/>
        <v>0</v>
      </c>
      <c r="I72" s="447"/>
      <c r="J72" s="447"/>
      <c r="K72" s="447"/>
      <c r="L72" s="417" t="str">
        <f t="shared" si="43"/>
        <v xml:space="preserve"> </v>
      </c>
      <c r="M72" s="435"/>
      <c r="N72" s="448">
        <f t="shared" si="44"/>
        <v>0</v>
      </c>
      <c r="O72" s="690"/>
      <c r="P72" s="690"/>
      <c r="Q72" s="814">
        <f t="shared" si="45"/>
        <v>0</v>
      </c>
      <c r="R72" s="827"/>
      <c r="S72" s="828"/>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row>
    <row r="73" spans="1:108" ht="13.5" x14ac:dyDescent="0.25">
      <c r="A73" s="436"/>
      <c r="B73" s="528">
        <v>4</v>
      </c>
      <c r="C73" s="626"/>
      <c r="D73" s="581"/>
      <c r="E73" s="581"/>
      <c r="F73" s="581"/>
      <c r="G73" s="581"/>
      <c r="H73" s="448">
        <f t="shared" si="42"/>
        <v>0</v>
      </c>
      <c r="I73" s="447"/>
      <c r="J73" s="447"/>
      <c r="K73" s="447"/>
      <c r="L73" s="417" t="str">
        <f t="shared" si="43"/>
        <v xml:space="preserve"> </v>
      </c>
      <c r="M73" s="435"/>
      <c r="N73" s="448">
        <f t="shared" si="44"/>
        <v>0</v>
      </c>
      <c r="O73" s="690"/>
      <c r="P73" s="690"/>
      <c r="Q73" s="814">
        <f t="shared" si="45"/>
        <v>0</v>
      </c>
      <c r="R73" s="827"/>
      <c r="S73" s="828"/>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row>
    <row r="74" spans="1:108" ht="13.5" x14ac:dyDescent="0.25">
      <c r="A74" s="436"/>
      <c r="B74" s="528">
        <v>5</v>
      </c>
      <c r="C74" s="627"/>
      <c r="D74" s="581"/>
      <c r="E74" s="581"/>
      <c r="F74" s="581"/>
      <c r="G74" s="581"/>
      <c r="H74" s="448">
        <f>SUM(I74:K74)</f>
        <v>0</v>
      </c>
      <c r="I74" s="447"/>
      <c r="J74" s="447"/>
      <c r="K74" s="447"/>
      <c r="L74" s="417" t="str">
        <f t="shared" si="43"/>
        <v xml:space="preserve"> </v>
      </c>
      <c r="M74" s="435"/>
      <c r="N74" s="448">
        <f t="shared" si="44"/>
        <v>0</v>
      </c>
      <c r="O74" s="690"/>
      <c r="P74" s="690"/>
      <c r="Q74" s="814">
        <f t="shared" si="45"/>
        <v>0</v>
      </c>
      <c r="R74" s="827"/>
      <c r="S74" s="828"/>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row>
    <row r="75" spans="1:108" ht="14.25" thickBot="1" x14ac:dyDescent="0.3">
      <c r="A75" s="436"/>
      <c r="B75" s="529"/>
      <c r="C75" s="416"/>
      <c r="D75" s="417"/>
      <c r="E75" s="417"/>
      <c r="F75" s="418"/>
      <c r="G75" s="418"/>
      <c r="H75" s="445">
        <f>SUM(H70:H74)</f>
        <v>0</v>
      </c>
      <c r="I75" s="446">
        <f>SUM(I70:I74)</f>
        <v>0</v>
      </c>
      <c r="J75" s="446">
        <f>SUM(J70:J74)</f>
        <v>0</v>
      </c>
      <c r="K75" s="446">
        <f>SUM(K70:K74)</f>
        <v>0</v>
      </c>
      <c r="L75" s="800"/>
      <c r="M75" s="604">
        <f ca="1">+G69-H75</f>
        <v>0</v>
      </c>
      <c r="N75" s="445">
        <f>SUM(N70:N74)</f>
        <v>0</v>
      </c>
      <c r="O75" s="445">
        <f>SUM(O70:O74)</f>
        <v>0</v>
      </c>
      <c r="P75" s="445">
        <f>SUM(P70:P74)</f>
        <v>0</v>
      </c>
      <c r="Q75" s="815">
        <f>SUM(Q70:Q74)</f>
        <v>0</v>
      </c>
      <c r="R75" s="824"/>
      <c r="S75" s="829">
        <f>+R75-O75</f>
        <v>0</v>
      </c>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row>
    <row r="76" spans="1:108" ht="14.25" thickTop="1" x14ac:dyDescent="0.25">
      <c r="A76" s="434">
        <f>Report!B28</f>
        <v>207</v>
      </c>
      <c r="B76" s="527" t="str">
        <f>Report!C28</f>
        <v>Structural</v>
      </c>
      <c r="C76" s="419"/>
      <c r="D76" s="419"/>
      <c r="E76" s="419"/>
      <c r="F76" s="420"/>
      <c r="G76" s="421">
        <f ca="1">+Report!H28</f>
        <v>0</v>
      </c>
      <c r="H76" s="418" t="s">
        <v>1</v>
      </c>
      <c r="I76" s="418"/>
      <c r="J76" s="418"/>
      <c r="K76" s="418"/>
      <c r="L76" s="417"/>
      <c r="M76" s="435"/>
      <c r="N76" s="605"/>
      <c r="O76" s="605"/>
      <c r="P76" s="605"/>
      <c r="Q76" s="813"/>
      <c r="R76" s="832" t="s">
        <v>274</v>
      </c>
      <c r="S76" s="83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row>
    <row r="77" spans="1:108" ht="13.5" x14ac:dyDescent="0.25">
      <c r="A77" s="436"/>
      <c r="B77" s="528" t="s">
        <v>7</v>
      </c>
      <c r="C77" s="626"/>
      <c r="D77" s="581"/>
      <c r="E77" s="581"/>
      <c r="F77" s="581"/>
      <c r="G77" s="581"/>
      <c r="H77" s="448">
        <f>SUM(I77:K77)</f>
        <v>0</v>
      </c>
      <c r="I77" s="447"/>
      <c r="J77" s="447"/>
      <c r="K77" s="447"/>
      <c r="L77" s="417" t="str">
        <f>+IF(AND(+H77&gt;0,(+Q77=0)),"PD", " ")</f>
        <v xml:space="preserve"> </v>
      </c>
      <c r="M77" s="435"/>
      <c r="N77" s="448">
        <f>+O77+P77</f>
        <v>0</v>
      </c>
      <c r="O77" s="690"/>
      <c r="P77" s="690"/>
      <c r="Q77" s="814">
        <f>+H77-N77</f>
        <v>0</v>
      </c>
      <c r="R77" s="833" t="s">
        <v>275</v>
      </c>
      <c r="S77" s="835"/>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row>
    <row r="78" spans="1:108" ht="13.5" x14ac:dyDescent="0.25">
      <c r="A78" s="436"/>
      <c r="B78" s="528">
        <v>2</v>
      </c>
      <c r="C78" s="626"/>
      <c r="D78" s="581"/>
      <c r="E78" s="581"/>
      <c r="F78" s="581"/>
      <c r="G78" s="581"/>
      <c r="H78" s="448">
        <f t="shared" ref="H78:H80" si="46">SUM(I78:K78)</f>
        <v>0</v>
      </c>
      <c r="I78" s="447"/>
      <c r="J78" s="447"/>
      <c r="K78" s="447"/>
      <c r="L78" s="417" t="str">
        <f t="shared" ref="L78:L81" si="47">+IF(AND(+H78&gt;0,(+Q78=0)),"PD", " ")</f>
        <v xml:space="preserve"> </v>
      </c>
      <c r="M78" s="435"/>
      <c r="N78" s="448">
        <f t="shared" ref="N78:N81" si="48">+O78+P78</f>
        <v>0</v>
      </c>
      <c r="O78" s="690"/>
      <c r="P78" s="690"/>
      <c r="Q78" s="814">
        <f t="shared" ref="Q78:Q81" si="49">+H78-N78</f>
        <v>0</v>
      </c>
      <c r="R78" s="827"/>
      <c r="S78" s="828"/>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row>
    <row r="79" spans="1:108" ht="13.5" x14ac:dyDescent="0.25">
      <c r="A79" s="436"/>
      <c r="B79" s="528">
        <v>3</v>
      </c>
      <c r="C79" s="626"/>
      <c r="D79" s="581"/>
      <c r="E79" s="581"/>
      <c r="F79" s="581"/>
      <c r="G79" s="581"/>
      <c r="H79" s="448">
        <f t="shared" si="46"/>
        <v>0</v>
      </c>
      <c r="I79" s="447"/>
      <c r="J79" s="447"/>
      <c r="K79" s="447"/>
      <c r="L79" s="417" t="str">
        <f t="shared" si="47"/>
        <v xml:space="preserve"> </v>
      </c>
      <c r="M79" s="435"/>
      <c r="N79" s="448">
        <f t="shared" si="48"/>
        <v>0</v>
      </c>
      <c r="O79" s="690"/>
      <c r="P79" s="690"/>
      <c r="Q79" s="814">
        <f t="shared" si="49"/>
        <v>0</v>
      </c>
      <c r="R79" s="827"/>
      <c r="S79" s="828"/>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row>
    <row r="80" spans="1:108" ht="13.5" x14ac:dyDescent="0.25">
      <c r="A80" s="436"/>
      <c r="B80" s="528">
        <v>4</v>
      </c>
      <c r="C80" s="626"/>
      <c r="D80" s="581"/>
      <c r="E80" s="581"/>
      <c r="F80" s="581"/>
      <c r="G80" s="581"/>
      <c r="H80" s="448">
        <f t="shared" si="46"/>
        <v>0</v>
      </c>
      <c r="I80" s="447"/>
      <c r="J80" s="447"/>
      <c r="K80" s="447"/>
      <c r="L80" s="417" t="str">
        <f t="shared" si="47"/>
        <v xml:space="preserve"> </v>
      </c>
      <c r="M80" s="435"/>
      <c r="N80" s="448">
        <f t="shared" si="48"/>
        <v>0</v>
      </c>
      <c r="O80" s="690"/>
      <c r="P80" s="690"/>
      <c r="Q80" s="814">
        <f t="shared" si="49"/>
        <v>0</v>
      </c>
      <c r="R80" s="827"/>
      <c r="S80" s="828"/>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row>
    <row r="81" spans="1:108" ht="13.5" x14ac:dyDescent="0.25">
      <c r="A81" s="436"/>
      <c r="B81" s="528">
        <v>5</v>
      </c>
      <c r="C81" s="627"/>
      <c r="D81" s="581"/>
      <c r="E81" s="581"/>
      <c r="F81" s="581"/>
      <c r="G81" s="581"/>
      <c r="H81" s="448">
        <f>SUM(I81:K81)</f>
        <v>0</v>
      </c>
      <c r="I81" s="447"/>
      <c r="J81" s="447"/>
      <c r="K81" s="447"/>
      <c r="L81" s="417" t="str">
        <f t="shared" si="47"/>
        <v xml:space="preserve"> </v>
      </c>
      <c r="M81" s="435"/>
      <c r="N81" s="448">
        <f t="shared" si="48"/>
        <v>0</v>
      </c>
      <c r="O81" s="690"/>
      <c r="P81" s="690"/>
      <c r="Q81" s="814">
        <f t="shared" si="49"/>
        <v>0</v>
      </c>
      <c r="R81" s="827"/>
      <c r="S81" s="828"/>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row>
    <row r="82" spans="1:108" ht="14.25" thickBot="1" x14ac:dyDescent="0.3">
      <c r="A82" s="436"/>
      <c r="B82" s="529"/>
      <c r="C82" s="416"/>
      <c r="D82" s="417"/>
      <c r="E82" s="417"/>
      <c r="F82" s="418"/>
      <c r="G82" s="418"/>
      <c r="H82" s="445">
        <f>SUM(H77:H81)</f>
        <v>0</v>
      </c>
      <c r="I82" s="446">
        <f>SUM(I77:I81)</f>
        <v>0</v>
      </c>
      <c r="J82" s="446">
        <f>SUM(J77:J81)</f>
        <v>0</v>
      </c>
      <c r="K82" s="446">
        <f>SUM(K77:K81)</f>
        <v>0</v>
      </c>
      <c r="L82" s="800"/>
      <c r="M82" s="604">
        <f ca="1">+G76-H82</f>
        <v>0</v>
      </c>
      <c r="N82" s="445">
        <f>SUM(N77:N81)</f>
        <v>0</v>
      </c>
      <c r="O82" s="445">
        <f>SUM(O77:O81)</f>
        <v>0</v>
      </c>
      <c r="P82" s="445">
        <f>SUM(P77:P81)</f>
        <v>0</v>
      </c>
      <c r="Q82" s="815">
        <f>SUM(Q77:Q81)</f>
        <v>0</v>
      </c>
      <c r="R82" s="824"/>
      <c r="S82" s="829">
        <f>+R82-O82</f>
        <v>0</v>
      </c>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row>
    <row r="83" spans="1:108" ht="14.25" thickTop="1" x14ac:dyDescent="0.25">
      <c r="A83" s="434">
        <f>Report!B29</f>
        <v>208</v>
      </c>
      <c r="B83" s="527" t="str">
        <f>Report!C29</f>
        <v>Civil</v>
      </c>
      <c r="C83" s="419"/>
      <c r="D83" s="419"/>
      <c r="E83" s="419"/>
      <c r="F83" s="420"/>
      <c r="G83" s="421">
        <f ca="1">+Report!H29</f>
        <v>0</v>
      </c>
      <c r="H83" s="418" t="s">
        <v>1</v>
      </c>
      <c r="I83" s="418"/>
      <c r="J83" s="418"/>
      <c r="K83" s="418"/>
      <c r="L83" s="417"/>
      <c r="M83" s="435"/>
      <c r="N83" s="605"/>
      <c r="O83" s="605"/>
      <c r="P83" s="605"/>
      <c r="Q83" s="813"/>
      <c r="R83" s="832" t="s">
        <v>276</v>
      </c>
      <c r="S83" s="83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row>
    <row r="84" spans="1:108" ht="13.5" x14ac:dyDescent="0.25">
      <c r="A84" s="436"/>
      <c r="B84" s="528" t="s">
        <v>7</v>
      </c>
      <c r="C84" s="626"/>
      <c r="D84" s="581"/>
      <c r="E84" s="581"/>
      <c r="F84" s="581"/>
      <c r="G84" s="581"/>
      <c r="H84" s="448">
        <f>SUM(I84:K84)</f>
        <v>0</v>
      </c>
      <c r="I84" s="447"/>
      <c r="J84" s="447"/>
      <c r="K84" s="447"/>
      <c r="L84" s="417" t="str">
        <f>+IF(AND(+H84&gt;0,(+Q84=0)),"PD", " ")</f>
        <v xml:space="preserve"> </v>
      </c>
      <c r="M84" s="435"/>
      <c r="N84" s="448">
        <f>+O84+P84</f>
        <v>0</v>
      </c>
      <c r="O84" s="690"/>
      <c r="P84" s="690"/>
      <c r="Q84" s="814">
        <f>+H84-N84</f>
        <v>0</v>
      </c>
      <c r="R84" s="833" t="s">
        <v>277</v>
      </c>
      <c r="S84" s="835"/>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row>
    <row r="85" spans="1:108" ht="13.5" x14ac:dyDescent="0.25">
      <c r="A85" s="436"/>
      <c r="B85" s="528">
        <v>2</v>
      </c>
      <c r="C85" s="626"/>
      <c r="D85" s="581"/>
      <c r="E85" s="581"/>
      <c r="F85" s="581"/>
      <c r="G85" s="581"/>
      <c r="H85" s="448">
        <f t="shared" ref="H85:H87" si="50">SUM(I85:K85)</f>
        <v>0</v>
      </c>
      <c r="I85" s="447"/>
      <c r="J85" s="447"/>
      <c r="K85" s="447"/>
      <c r="L85" s="417" t="str">
        <f t="shared" ref="L85:L88" si="51">+IF(AND(+H85&gt;0,(+Q85=0)),"PD", " ")</f>
        <v xml:space="preserve"> </v>
      </c>
      <c r="M85" s="435"/>
      <c r="N85" s="448">
        <f t="shared" ref="N85:N88" si="52">+O85+P85</f>
        <v>0</v>
      </c>
      <c r="O85" s="690"/>
      <c r="P85" s="690"/>
      <c r="Q85" s="814">
        <f t="shared" ref="Q85:Q88" si="53">+H85-N85</f>
        <v>0</v>
      </c>
      <c r="R85" s="827"/>
      <c r="S85" s="828"/>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row>
    <row r="86" spans="1:108" ht="13.5" x14ac:dyDescent="0.25">
      <c r="A86" s="436"/>
      <c r="B86" s="528">
        <v>3</v>
      </c>
      <c r="C86" s="626"/>
      <c r="D86" s="581"/>
      <c r="E86" s="581"/>
      <c r="F86" s="581"/>
      <c r="G86" s="581"/>
      <c r="H86" s="448">
        <f t="shared" si="50"/>
        <v>0</v>
      </c>
      <c r="I86" s="447"/>
      <c r="J86" s="447"/>
      <c r="K86" s="447"/>
      <c r="L86" s="417" t="str">
        <f t="shared" si="51"/>
        <v xml:space="preserve"> </v>
      </c>
      <c r="M86" s="435"/>
      <c r="N86" s="448">
        <f t="shared" si="52"/>
        <v>0</v>
      </c>
      <c r="O86" s="690"/>
      <c r="P86" s="690"/>
      <c r="Q86" s="814">
        <f t="shared" si="53"/>
        <v>0</v>
      </c>
      <c r="R86" s="827"/>
      <c r="S86" s="828"/>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row>
    <row r="87" spans="1:108" ht="13.5" x14ac:dyDescent="0.25">
      <c r="A87" s="436"/>
      <c r="B87" s="528">
        <v>4</v>
      </c>
      <c r="C87" s="626"/>
      <c r="D87" s="581"/>
      <c r="E87" s="581"/>
      <c r="F87" s="581"/>
      <c r="G87" s="581"/>
      <c r="H87" s="448">
        <f t="shared" si="50"/>
        <v>0</v>
      </c>
      <c r="I87" s="447"/>
      <c r="J87" s="447"/>
      <c r="K87" s="447"/>
      <c r="L87" s="417" t="str">
        <f t="shared" si="51"/>
        <v xml:space="preserve"> </v>
      </c>
      <c r="M87" s="435"/>
      <c r="N87" s="448">
        <f t="shared" si="52"/>
        <v>0</v>
      </c>
      <c r="O87" s="690"/>
      <c r="P87" s="690"/>
      <c r="Q87" s="814">
        <f t="shared" si="53"/>
        <v>0</v>
      </c>
      <c r="R87" s="827"/>
      <c r="S87" s="828"/>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row>
    <row r="88" spans="1:108" ht="13.5" x14ac:dyDescent="0.25">
      <c r="A88" s="436"/>
      <c r="B88" s="528">
        <v>5</v>
      </c>
      <c r="C88" s="627"/>
      <c r="D88" s="581"/>
      <c r="E88" s="581"/>
      <c r="F88" s="581"/>
      <c r="G88" s="581"/>
      <c r="H88" s="448">
        <f>SUM(I88:K88)</f>
        <v>0</v>
      </c>
      <c r="I88" s="447"/>
      <c r="J88" s="447"/>
      <c r="K88" s="447"/>
      <c r="L88" s="417" t="str">
        <f t="shared" si="51"/>
        <v xml:space="preserve"> </v>
      </c>
      <c r="M88" s="435"/>
      <c r="N88" s="448">
        <f t="shared" si="52"/>
        <v>0</v>
      </c>
      <c r="O88" s="690"/>
      <c r="P88" s="690"/>
      <c r="Q88" s="814">
        <f t="shared" si="53"/>
        <v>0</v>
      </c>
      <c r="R88" s="827"/>
      <c r="S88" s="828"/>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row>
    <row r="89" spans="1:108" ht="14.25" thickBot="1" x14ac:dyDescent="0.3">
      <c r="A89" s="436"/>
      <c r="B89" s="529"/>
      <c r="C89" s="416"/>
      <c r="D89" s="417"/>
      <c r="E89" s="417"/>
      <c r="F89" s="418"/>
      <c r="G89" s="418"/>
      <c r="H89" s="445">
        <f>SUM(H84:H88)</f>
        <v>0</v>
      </c>
      <c r="I89" s="446">
        <f>SUM(I84:I88)</f>
        <v>0</v>
      </c>
      <c r="J89" s="446">
        <f>SUM(J84:J88)</f>
        <v>0</v>
      </c>
      <c r="K89" s="446">
        <f>SUM(K84:K88)</f>
        <v>0</v>
      </c>
      <c r="L89" s="800"/>
      <c r="M89" s="604">
        <f ca="1">+G83-H89</f>
        <v>0</v>
      </c>
      <c r="N89" s="445">
        <f>SUM(N84:N88)</f>
        <v>0</v>
      </c>
      <c r="O89" s="445">
        <f>SUM(O84:O88)</f>
        <v>0</v>
      </c>
      <c r="P89" s="445">
        <f>SUM(P84:P88)</f>
        <v>0</v>
      </c>
      <c r="Q89" s="815">
        <f>SUM(Q84:Q88)</f>
        <v>0</v>
      </c>
      <c r="R89" s="824"/>
      <c r="S89" s="829">
        <f>+R89-O89</f>
        <v>0</v>
      </c>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row>
    <row r="90" spans="1:108" ht="14.25" thickTop="1" x14ac:dyDescent="0.25">
      <c r="A90" s="434">
        <f>Report!B30</f>
        <v>209</v>
      </c>
      <c r="B90" s="527" t="str">
        <f>Report!C30</f>
        <v>Landscape Architect</v>
      </c>
      <c r="C90" s="419"/>
      <c r="D90" s="419"/>
      <c r="E90" s="419"/>
      <c r="F90" s="420"/>
      <c r="G90" s="421">
        <f ca="1">+Report!H30</f>
        <v>0</v>
      </c>
      <c r="H90" s="418" t="s">
        <v>1</v>
      </c>
      <c r="I90" s="418"/>
      <c r="J90" s="418"/>
      <c r="K90" s="418"/>
      <c r="L90" s="417"/>
      <c r="M90" s="435"/>
      <c r="N90" s="605"/>
      <c r="O90" s="605"/>
      <c r="P90" s="605"/>
      <c r="Q90" s="813"/>
      <c r="R90" s="832" t="s">
        <v>278</v>
      </c>
      <c r="S90" s="83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row>
    <row r="91" spans="1:108" ht="13.5" x14ac:dyDescent="0.25">
      <c r="A91" s="436"/>
      <c r="B91" s="528" t="s">
        <v>7</v>
      </c>
      <c r="C91" s="626"/>
      <c r="D91" s="581"/>
      <c r="E91" s="581"/>
      <c r="F91" s="581"/>
      <c r="G91" s="581"/>
      <c r="H91" s="448">
        <f>SUM(I91:K91)</f>
        <v>0</v>
      </c>
      <c r="I91" s="447"/>
      <c r="J91" s="447"/>
      <c r="K91" s="447"/>
      <c r="L91" s="417" t="str">
        <f>+IF(AND(+H91&gt;0,(+Q91=0)),"PD", " ")</f>
        <v xml:space="preserve"> </v>
      </c>
      <c r="M91" s="435"/>
      <c r="N91" s="448">
        <f>+O91+P91</f>
        <v>0</v>
      </c>
      <c r="O91" s="690"/>
      <c r="P91" s="690"/>
      <c r="Q91" s="814">
        <f>+H91-N91</f>
        <v>0</v>
      </c>
      <c r="R91" s="833" t="s">
        <v>279</v>
      </c>
      <c r="S91" s="835"/>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row>
    <row r="92" spans="1:108" ht="13.5" x14ac:dyDescent="0.25">
      <c r="A92" s="436"/>
      <c r="B92" s="528">
        <v>2</v>
      </c>
      <c r="C92" s="626"/>
      <c r="D92" s="581"/>
      <c r="E92" s="581"/>
      <c r="F92" s="581"/>
      <c r="G92" s="581"/>
      <c r="H92" s="448">
        <f t="shared" ref="H92:H94" si="54">SUM(I92:K92)</f>
        <v>0</v>
      </c>
      <c r="I92" s="447"/>
      <c r="J92" s="447"/>
      <c r="K92" s="447"/>
      <c r="L92" s="417" t="str">
        <f t="shared" ref="L92:L95" si="55">+IF(AND(+H92&gt;0,(+Q92=0)),"PD", " ")</f>
        <v xml:space="preserve"> </v>
      </c>
      <c r="M92" s="435"/>
      <c r="N92" s="448">
        <f t="shared" ref="N92:N95" si="56">+O92+P92</f>
        <v>0</v>
      </c>
      <c r="O92" s="690"/>
      <c r="P92" s="690"/>
      <c r="Q92" s="814">
        <f t="shared" ref="Q92:Q95" si="57">+H92-N92</f>
        <v>0</v>
      </c>
      <c r="R92" s="827"/>
      <c r="S92" s="828"/>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row>
    <row r="93" spans="1:108" ht="13.5" x14ac:dyDescent="0.25">
      <c r="A93" s="436"/>
      <c r="B93" s="528">
        <v>3</v>
      </c>
      <c r="C93" s="626"/>
      <c r="D93" s="581"/>
      <c r="E93" s="581"/>
      <c r="F93" s="581"/>
      <c r="G93" s="581"/>
      <c r="H93" s="448">
        <f t="shared" si="54"/>
        <v>0</v>
      </c>
      <c r="I93" s="447"/>
      <c r="J93" s="447"/>
      <c r="K93" s="447"/>
      <c r="L93" s="417" t="str">
        <f t="shared" si="55"/>
        <v xml:space="preserve"> </v>
      </c>
      <c r="M93" s="435"/>
      <c r="N93" s="448">
        <f t="shared" si="56"/>
        <v>0</v>
      </c>
      <c r="O93" s="690"/>
      <c r="P93" s="690"/>
      <c r="Q93" s="814">
        <f t="shared" si="57"/>
        <v>0</v>
      </c>
      <c r="R93" s="827"/>
      <c r="S93" s="828"/>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row>
    <row r="94" spans="1:108" ht="13.5" x14ac:dyDescent="0.25">
      <c r="A94" s="436"/>
      <c r="B94" s="528">
        <v>4</v>
      </c>
      <c r="C94" s="626"/>
      <c r="D94" s="581"/>
      <c r="E94" s="581"/>
      <c r="F94" s="581"/>
      <c r="G94" s="581"/>
      <c r="H94" s="448">
        <f t="shared" si="54"/>
        <v>0</v>
      </c>
      <c r="I94" s="447"/>
      <c r="J94" s="447"/>
      <c r="K94" s="447"/>
      <c r="L94" s="417" t="str">
        <f t="shared" si="55"/>
        <v xml:space="preserve"> </v>
      </c>
      <c r="M94" s="435"/>
      <c r="N94" s="448">
        <f t="shared" si="56"/>
        <v>0</v>
      </c>
      <c r="O94" s="690"/>
      <c r="P94" s="690"/>
      <c r="Q94" s="814">
        <f t="shared" si="57"/>
        <v>0</v>
      </c>
      <c r="R94" s="827"/>
      <c r="S94" s="828"/>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row>
    <row r="95" spans="1:108" ht="13.5" x14ac:dyDescent="0.25">
      <c r="A95" s="436"/>
      <c r="B95" s="528">
        <v>5</v>
      </c>
      <c r="C95" s="627"/>
      <c r="D95" s="581"/>
      <c r="E95" s="581"/>
      <c r="F95" s="581"/>
      <c r="G95" s="581"/>
      <c r="H95" s="448">
        <f>SUM(I95:K95)</f>
        <v>0</v>
      </c>
      <c r="I95" s="447"/>
      <c r="J95" s="447"/>
      <c r="K95" s="447"/>
      <c r="L95" s="417" t="str">
        <f t="shared" si="55"/>
        <v xml:space="preserve"> </v>
      </c>
      <c r="M95" s="435"/>
      <c r="N95" s="448">
        <f t="shared" si="56"/>
        <v>0</v>
      </c>
      <c r="O95" s="690"/>
      <c r="P95" s="690"/>
      <c r="Q95" s="814">
        <f t="shared" si="57"/>
        <v>0</v>
      </c>
      <c r="R95" s="827"/>
      <c r="S95" s="828"/>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row>
    <row r="96" spans="1:108" ht="14.25" thickBot="1" x14ac:dyDescent="0.3">
      <c r="A96" s="436"/>
      <c r="B96" s="529"/>
      <c r="C96" s="416"/>
      <c r="D96" s="417"/>
      <c r="E96" s="417"/>
      <c r="F96" s="418"/>
      <c r="G96" s="418"/>
      <c r="H96" s="445">
        <f>SUM(H91:H95)</f>
        <v>0</v>
      </c>
      <c r="I96" s="446">
        <f>SUM(I91:I95)</f>
        <v>0</v>
      </c>
      <c r="J96" s="446">
        <f>SUM(J91:J95)</f>
        <v>0</v>
      </c>
      <c r="K96" s="446">
        <f>SUM(K91:K95)</f>
        <v>0</v>
      </c>
      <c r="L96" s="800"/>
      <c r="M96" s="604">
        <f ca="1">+G90-H96</f>
        <v>0</v>
      </c>
      <c r="N96" s="445">
        <f>SUM(N91:N95)</f>
        <v>0</v>
      </c>
      <c r="O96" s="445">
        <f>SUM(O91:O95)</f>
        <v>0</v>
      </c>
      <c r="P96" s="445">
        <f>SUM(P91:P95)</f>
        <v>0</v>
      </c>
      <c r="Q96" s="815">
        <f>SUM(Q91:Q95)</f>
        <v>0</v>
      </c>
      <c r="R96" s="824"/>
      <c r="S96" s="829">
        <f>+R96-O96</f>
        <v>0</v>
      </c>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row>
    <row r="97" spans="1:108" ht="14.25" thickTop="1" x14ac:dyDescent="0.25">
      <c r="A97" s="434">
        <f>Report!B31</f>
        <v>210</v>
      </c>
      <c r="B97" s="527" t="str">
        <f>Report!C31</f>
        <v>Building Science (Envelope &amp; Roof)</v>
      </c>
      <c r="C97" s="419"/>
      <c r="D97" s="419"/>
      <c r="E97" s="419"/>
      <c r="F97" s="420"/>
      <c r="G97" s="421">
        <f ca="1">+Report!H31</f>
        <v>0</v>
      </c>
      <c r="H97" s="418" t="s">
        <v>1</v>
      </c>
      <c r="I97" s="418"/>
      <c r="J97" s="418"/>
      <c r="K97" s="418"/>
      <c r="L97" s="417"/>
      <c r="M97" s="435"/>
      <c r="N97" s="605"/>
      <c r="O97" s="605"/>
      <c r="P97" s="605"/>
      <c r="Q97" s="813"/>
      <c r="R97" s="832" t="s">
        <v>280</v>
      </c>
      <c r="S97" s="83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row>
    <row r="98" spans="1:108" ht="13.5" x14ac:dyDescent="0.25">
      <c r="A98" s="436"/>
      <c r="B98" s="528" t="s">
        <v>7</v>
      </c>
      <c r="C98" s="626"/>
      <c r="D98" s="581"/>
      <c r="E98" s="581"/>
      <c r="F98" s="581"/>
      <c r="G98" s="581"/>
      <c r="H98" s="448">
        <f>SUM(I98:K98)</f>
        <v>0</v>
      </c>
      <c r="I98" s="447"/>
      <c r="J98" s="447"/>
      <c r="K98" s="447"/>
      <c r="L98" s="417" t="str">
        <f>+IF(AND(+H98&gt;0,(+Q98=0)),"PD", " ")</f>
        <v xml:space="preserve"> </v>
      </c>
      <c r="M98" s="435"/>
      <c r="N98" s="448">
        <f>+O98+P98</f>
        <v>0</v>
      </c>
      <c r="O98" s="690"/>
      <c r="P98" s="690"/>
      <c r="Q98" s="814">
        <f>+H98-N98</f>
        <v>0</v>
      </c>
      <c r="R98" s="833" t="s">
        <v>281</v>
      </c>
      <c r="S98" s="835"/>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row>
    <row r="99" spans="1:108" ht="13.5" x14ac:dyDescent="0.25">
      <c r="A99" s="436"/>
      <c r="B99" s="528">
        <v>2</v>
      </c>
      <c r="C99" s="626"/>
      <c r="D99" s="581"/>
      <c r="E99" s="581"/>
      <c r="F99" s="581"/>
      <c r="G99" s="581"/>
      <c r="H99" s="448">
        <f t="shared" ref="H99:H101" si="58">SUM(I99:K99)</f>
        <v>0</v>
      </c>
      <c r="I99" s="447"/>
      <c r="J99" s="447"/>
      <c r="K99" s="447"/>
      <c r="L99" s="417" t="str">
        <f t="shared" ref="L99:L102" si="59">+IF(AND(+H99&gt;0,(+Q99=0)),"PD", " ")</f>
        <v xml:space="preserve"> </v>
      </c>
      <c r="M99" s="435"/>
      <c r="N99" s="448">
        <f t="shared" ref="N99:N102" si="60">+O99+P99</f>
        <v>0</v>
      </c>
      <c r="O99" s="690"/>
      <c r="P99" s="690"/>
      <c r="Q99" s="814">
        <f t="shared" ref="Q99:Q102" si="61">+H99-N99</f>
        <v>0</v>
      </c>
      <c r="R99" s="827"/>
      <c r="S99" s="828"/>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row>
    <row r="100" spans="1:108" ht="13.5" x14ac:dyDescent="0.25">
      <c r="A100" s="436"/>
      <c r="B100" s="528">
        <v>3</v>
      </c>
      <c r="C100" s="626"/>
      <c r="D100" s="581"/>
      <c r="E100" s="581"/>
      <c r="F100" s="581"/>
      <c r="G100" s="581"/>
      <c r="H100" s="448">
        <f t="shared" si="58"/>
        <v>0</v>
      </c>
      <c r="I100" s="447"/>
      <c r="J100" s="447"/>
      <c r="K100" s="447"/>
      <c r="L100" s="417" t="str">
        <f t="shared" si="59"/>
        <v xml:space="preserve"> </v>
      </c>
      <c r="M100" s="435"/>
      <c r="N100" s="448">
        <f t="shared" si="60"/>
        <v>0</v>
      </c>
      <c r="O100" s="690"/>
      <c r="P100" s="690"/>
      <c r="Q100" s="814">
        <f t="shared" si="61"/>
        <v>0</v>
      </c>
      <c r="R100" s="827"/>
      <c r="S100" s="828"/>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row>
    <row r="101" spans="1:108" ht="13.5" x14ac:dyDescent="0.25">
      <c r="A101" s="436"/>
      <c r="B101" s="528">
        <v>4</v>
      </c>
      <c r="C101" s="626"/>
      <c r="D101" s="581"/>
      <c r="E101" s="581"/>
      <c r="F101" s="581"/>
      <c r="G101" s="581"/>
      <c r="H101" s="448">
        <f t="shared" si="58"/>
        <v>0</v>
      </c>
      <c r="I101" s="447"/>
      <c r="J101" s="447"/>
      <c r="K101" s="447"/>
      <c r="L101" s="417" t="str">
        <f t="shared" si="59"/>
        <v xml:space="preserve"> </v>
      </c>
      <c r="M101" s="435"/>
      <c r="N101" s="448">
        <f t="shared" si="60"/>
        <v>0</v>
      </c>
      <c r="O101" s="690"/>
      <c r="P101" s="690"/>
      <c r="Q101" s="814">
        <f t="shared" si="61"/>
        <v>0</v>
      </c>
      <c r="R101" s="827"/>
      <c r="S101" s="828"/>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row>
    <row r="102" spans="1:108" ht="13.5" x14ac:dyDescent="0.25">
      <c r="A102" s="436"/>
      <c r="B102" s="528">
        <v>5</v>
      </c>
      <c r="C102" s="627"/>
      <c r="D102" s="581"/>
      <c r="E102" s="581"/>
      <c r="F102" s="581"/>
      <c r="G102" s="581"/>
      <c r="H102" s="448">
        <f>SUM(I102:K102)</f>
        <v>0</v>
      </c>
      <c r="I102" s="447"/>
      <c r="J102" s="447"/>
      <c r="K102" s="447"/>
      <c r="L102" s="417" t="str">
        <f t="shared" si="59"/>
        <v xml:space="preserve"> </v>
      </c>
      <c r="M102" s="435"/>
      <c r="N102" s="448">
        <f t="shared" si="60"/>
        <v>0</v>
      </c>
      <c r="O102" s="690"/>
      <c r="P102" s="690"/>
      <c r="Q102" s="814">
        <f t="shared" si="61"/>
        <v>0</v>
      </c>
      <c r="R102" s="827"/>
      <c r="S102" s="828"/>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row>
    <row r="103" spans="1:108" ht="14.25" thickBot="1" x14ac:dyDescent="0.3">
      <c r="A103" s="436"/>
      <c r="B103" s="529"/>
      <c r="C103" s="416"/>
      <c r="D103" s="417"/>
      <c r="E103" s="417"/>
      <c r="F103" s="418"/>
      <c r="G103" s="418"/>
      <c r="H103" s="445">
        <f>SUM(H98:H102)</f>
        <v>0</v>
      </c>
      <c r="I103" s="446">
        <f>SUM(I98:I102)</f>
        <v>0</v>
      </c>
      <c r="J103" s="446">
        <f>SUM(J98:J102)</f>
        <v>0</v>
      </c>
      <c r="K103" s="446">
        <f>SUM(K98:K102)</f>
        <v>0</v>
      </c>
      <c r="L103" s="800"/>
      <c r="M103" s="604">
        <f ca="1">+G97-H103</f>
        <v>0</v>
      </c>
      <c r="N103" s="445">
        <f>SUM(N98:N102)</f>
        <v>0</v>
      </c>
      <c r="O103" s="445">
        <f>SUM(O98:O102)</f>
        <v>0</v>
      </c>
      <c r="P103" s="445">
        <f>SUM(P98:P102)</f>
        <v>0</v>
      </c>
      <c r="Q103" s="815">
        <f>SUM(Q98:Q102)</f>
        <v>0</v>
      </c>
      <c r="R103" s="824"/>
      <c r="S103" s="829">
        <f>+R103-O103</f>
        <v>0</v>
      </c>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row>
    <row r="104" spans="1:108" ht="14.25" thickTop="1" x14ac:dyDescent="0.25">
      <c r="A104" s="434">
        <f>Report!B32</f>
        <v>211</v>
      </c>
      <c r="B104" s="527" t="str">
        <f>Report!C32</f>
        <v>Building Code Analysis</v>
      </c>
      <c r="C104" s="419"/>
      <c r="D104" s="419"/>
      <c r="E104" s="419"/>
      <c r="F104" s="420"/>
      <c r="G104" s="421">
        <f ca="1">+Report!H32</f>
        <v>0</v>
      </c>
      <c r="H104" s="418" t="s">
        <v>1</v>
      </c>
      <c r="I104" s="418"/>
      <c r="J104" s="418"/>
      <c r="K104" s="418"/>
      <c r="L104" s="417"/>
      <c r="M104" s="435"/>
      <c r="N104" s="605"/>
      <c r="O104" s="605"/>
      <c r="P104" s="605"/>
      <c r="Q104" s="813"/>
      <c r="R104" s="832" t="s">
        <v>282</v>
      </c>
      <c r="S104" s="828"/>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row>
    <row r="105" spans="1:108" ht="13.5" x14ac:dyDescent="0.25">
      <c r="A105" s="436"/>
      <c r="B105" s="528" t="s">
        <v>7</v>
      </c>
      <c r="C105" s="626"/>
      <c r="D105" s="581"/>
      <c r="E105" s="581"/>
      <c r="F105" s="581"/>
      <c r="G105" s="581"/>
      <c r="H105" s="448">
        <f>SUM(I105:K105)</f>
        <v>0</v>
      </c>
      <c r="I105" s="447"/>
      <c r="J105" s="447"/>
      <c r="K105" s="447"/>
      <c r="L105" s="417" t="str">
        <f>+IF(AND(+H105&gt;0,(+Q105=0)),"PD", " ")</f>
        <v xml:space="preserve"> </v>
      </c>
      <c r="M105" s="435"/>
      <c r="N105" s="448">
        <f>+O105+P105</f>
        <v>0</v>
      </c>
      <c r="O105" s="690"/>
      <c r="P105" s="690"/>
      <c r="Q105" s="814">
        <f>+H105-N105</f>
        <v>0</v>
      </c>
      <c r="R105" s="833" t="s">
        <v>283</v>
      </c>
      <c r="S105" s="828"/>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row>
    <row r="106" spans="1:108" ht="13.5" x14ac:dyDescent="0.25">
      <c r="A106" s="436"/>
      <c r="B106" s="528">
        <v>2</v>
      </c>
      <c r="C106" s="626"/>
      <c r="D106" s="581"/>
      <c r="E106" s="581"/>
      <c r="F106" s="581"/>
      <c r="G106" s="581"/>
      <c r="H106" s="448">
        <f t="shared" ref="H106:H108" si="62">SUM(I106:K106)</f>
        <v>0</v>
      </c>
      <c r="I106" s="447"/>
      <c r="J106" s="447"/>
      <c r="K106" s="447"/>
      <c r="L106" s="417" t="str">
        <f t="shared" ref="L106:L109" si="63">+IF(AND(+H106&gt;0,(+Q106=0)),"PD", " ")</f>
        <v xml:space="preserve"> </v>
      </c>
      <c r="M106" s="435"/>
      <c r="N106" s="448">
        <f t="shared" ref="N106:N109" si="64">+O106+P106</f>
        <v>0</v>
      </c>
      <c r="O106" s="690"/>
      <c r="P106" s="690"/>
      <c r="Q106" s="814">
        <f t="shared" ref="Q106:Q109" si="65">+H106-N106</f>
        <v>0</v>
      </c>
      <c r="R106" s="827"/>
      <c r="S106" s="828"/>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row>
    <row r="107" spans="1:108" ht="13.5" x14ac:dyDescent="0.25">
      <c r="A107" s="436"/>
      <c r="B107" s="528">
        <v>3</v>
      </c>
      <c r="C107" s="626"/>
      <c r="D107" s="581"/>
      <c r="E107" s="581"/>
      <c r="F107" s="581"/>
      <c r="G107" s="581"/>
      <c r="H107" s="448">
        <f t="shared" si="62"/>
        <v>0</v>
      </c>
      <c r="I107" s="447"/>
      <c r="J107" s="447"/>
      <c r="K107" s="447"/>
      <c r="L107" s="417" t="str">
        <f t="shared" si="63"/>
        <v xml:space="preserve"> </v>
      </c>
      <c r="M107" s="435"/>
      <c r="N107" s="448">
        <f t="shared" si="64"/>
        <v>0</v>
      </c>
      <c r="O107" s="690"/>
      <c r="P107" s="690"/>
      <c r="Q107" s="814">
        <f t="shared" si="65"/>
        <v>0</v>
      </c>
      <c r="R107" s="827"/>
      <c r="S107" s="828"/>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row>
    <row r="108" spans="1:108" ht="13.5" x14ac:dyDescent="0.25">
      <c r="A108" s="436"/>
      <c r="B108" s="528">
        <v>4</v>
      </c>
      <c r="C108" s="626"/>
      <c r="D108" s="581"/>
      <c r="E108" s="581"/>
      <c r="F108" s="581"/>
      <c r="G108" s="581"/>
      <c r="H108" s="448">
        <f t="shared" si="62"/>
        <v>0</v>
      </c>
      <c r="I108" s="447"/>
      <c r="J108" s="447"/>
      <c r="K108" s="447"/>
      <c r="L108" s="417" t="str">
        <f t="shared" si="63"/>
        <v xml:space="preserve"> </v>
      </c>
      <c r="M108" s="435"/>
      <c r="N108" s="448">
        <f t="shared" si="64"/>
        <v>0</v>
      </c>
      <c r="O108" s="690"/>
      <c r="P108" s="690"/>
      <c r="Q108" s="814">
        <f t="shared" si="65"/>
        <v>0</v>
      </c>
      <c r="R108" s="827"/>
      <c r="S108" s="828"/>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row>
    <row r="109" spans="1:108" ht="13.5" x14ac:dyDescent="0.25">
      <c r="A109" s="436"/>
      <c r="B109" s="528">
        <v>5</v>
      </c>
      <c r="C109" s="627"/>
      <c r="D109" s="581"/>
      <c r="E109" s="581"/>
      <c r="F109" s="581"/>
      <c r="G109" s="581"/>
      <c r="H109" s="448">
        <f>SUM(I109:K109)</f>
        <v>0</v>
      </c>
      <c r="I109" s="447"/>
      <c r="J109" s="447"/>
      <c r="K109" s="447"/>
      <c r="L109" s="417" t="str">
        <f t="shared" si="63"/>
        <v xml:space="preserve"> </v>
      </c>
      <c r="M109" s="435"/>
      <c r="N109" s="448">
        <f t="shared" si="64"/>
        <v>0</v>
      </c>
      <c r="O109" s="690"/>
      <c r="P109" s="690"/>
      <c r="Q109" s="814">
        <f t="shared" si="65"/>
        <v>0</v>
      </c>
      <c r="R109" s="827"/>
      <c r="S109" s="828"/>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row>
    <row r="110" spans="1:108" ht="14.25" thickBot="1" x14ac:dyDescent="0.3">
      <c r="A110" s="436"/>
      <c r="B110" s="529"/>
      <c r="C110" s="416"/>
      <c r="D110" s="417"/>
      <c r="E110" s="417"/>
      <c r="F110" s="418"/>
      <c r="G110" s="418"/>
      <c r="H110" s="445">
        <f>SUM(H105:H109)</f>
        <v>0</v>
      </c>
      <c r="I110" s="446">
        <f>SUM(I105:I109)</f>
        <v>0</v>
      </c>
      <c r="J110" s="446">
        <f>SUM(J105:J109)</f>
        <v>0</v>
      </c>
      <c r="K110" s="446">
        <f>SUM(K105:K109)</f>
        <v>0</v>
      </c>
      <c r="L110" s="800"/>
      <c r="M110" s="604">
        <f ca="1">+G104-H110</f>
        <v>0</v>
      </c>
      <c r="N110" s="445">
        <f>SUM(N105:N109)</f>
        <v>0</v>
      </c>
      <c r="O110" s="445">
        <f>SUM(O105:O109)</f>
        <v>0</v>
      </c>
      <c r="P110" s="445">
        <f>SUM(P105:P109)</f>
        <v>0</v>
      </c>
      <c r="Q110" s="815">
        <f>SUM(Q105:Q109)</f>
        <v>0</v>
      </c>
      <c r="R110" s="824"/>
      <c r="S110" s="829">
        <f>+R110-O110</f>
        <v>0</v>
      </c>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row>
    <row r="111" spans="1:108" ht="14.25" thickTop="1" x14ac:dyDescent="0.25">
      <c r="A111" s="434">
        <f>Report!B33</f>
        <v>212</v>
      </c>
      <c r="B111" s="527" t="str">
        <f>Report!C33</f>
        <v>Interior Design and Furniture</v>
      </c>
      <c r="C111" s="419"/>
      <c r="D111" s="419"/>
      <c r="E111" s="419"/>
      <c r="F111" s="420"/>
      <c r="G111" s="421">
        <f ca="1">+Report!H33</f>
        <v>0</v>
      </c>
      <c r="H111" s="418" t="s">
        <v>1</v>
      </c>
      <c r="I111" s="418"/>
      <c r="J111" s="418"/>
      <c r="K111" s="418"/>
      <c r="L111" s="417"/>
      <c r="M111" s="435"/>
      <c r="N111" s="605"/>
      <c r="O111" s="605"/>
      <c r="P111" s="605"/>
      <c r="Q111" s="813"/>
      <c r="R111" s="832" t="s">
        <v>284</v>
      </c>
      <c r="S111" s="828"/>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row>
    <row r="112" spans="1:108" ht="13.5" x14ac:dyDescent="0.25">
      <c r="A112" s="436"/>
      <c r="B112" s="528" t="s">
        <v>7</v>
      </c>
      <c r="C112" s="626"/>
      <c r="D112" s="581"/>
      <c r="E112" s="581"/>
      <c r="F112" s="581"/>
      <c r="G112" s="581"/>
      <c r="H112" s="448">
        <f>SUM(I112:K112)</f>
        <v>0</v>
      </c>
      <c r="I112" s="447"/>
      <c r="J112" s="447"/>
      <c r="K112" s="447"/>
      <c r="L112" s="417" t="str">
        <f>+IF(AND(+H112&gt;0,(+Q112=0)),"PD", " ")</f>
        <v xml:space="preserve"> </v>
      </c>
      <c r="M112" s="435"/>
      <c r="N112" s="448">
        <f>+O112+P112</f>
        <v>0</v>
      </c>
      <c r="O112" s="690"/>
      <c r="P112" s="690"/>
      <c r="Q112" s="814">
        <f>+H112-N112</f>
        <v>0</v>
      </c>
      <c r="R112" s="833" t="s">
        <v>285</v>
      </c>
      <c r="S112" s="828"/>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row>
    <row r="113" spans="1:108" ht="13.5" x14ac:dyDescent="0.25">
      <c r="A113" s="436"/>
      <c r="B113" s="528">
        <v>2</v>
      </c>
      <c r="C113" s="626"/>
      <c r="D113" s="581"/>
      <c r="E113" s="581"/>
      <c r="F113" s="581"/>
      <c r="G113" s="581"/>
      <c r="H113" s="448">
        <f t="shared" ref="H113:H115" si="66">SUM(I113:K113)</f>
        <v>0</v>
      </c>
      <c r="I113" s="447"/>
      <c r="J113" s="447"/>
      <c r="K113" s="447"/>
      <c r="L113" s="417" t="str">
        <f t="shared" ref="L113:L116" si="67">+IF(AND(+H113&gt;0,(+Q113=0)),"PD", " ")</f>
        <v xml:space="preserve"> </v>
      </c>
      <c r="M113" s="435"/>
      <c r="N113" s="448">
        <f t="shared" ref="N113:N116" si="68">+O113+P113</f>
        <v>0</v>
      </c>
      <c r="O113" s="690"/>
      <c r="P113" s="690"/>
      <c r="Q113" s="814">
        <f t="shared" ref="Q113:Q116" si="69">+H113-N113</f>
        <v>0</v>
      </c>
      <c r="R113" s="827"/>
      <c r="S113" s="828"/>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row>
    <row r="114" spans="1:108" ht="13.5" x14ac:dyDescent="0.25">
      <c r="A114" s="436"/>
      <c r="B114" s="528">
        <v>3</v>
      </c>
      <c r="C114" s="626"/>
      <c r="D114" s="581"/>
      <c r="E114" s="581"/>
      <c r="F114" s="581"/>
      <c r="G114" s="581"/>
      <c r="H114" s="448">
        <f t="shared" si="66"/>
        <v>0</v>
      </c>
      <c r="I114" s="447"/>
      <c r="J114" s="447"/>
      <c r="K114" s="447"/>
      <c r="L114" s="417" t="str">
        <f t="shared" si="67"/>
        <v xml:space="preserve"> </v>
      </c>
      <c r="M114" s="435"/>
      <c r="N114" s="448">
        <f t="shared" si="68"/>
        <v>0</v>
      </c>
      <c r="O114" s="690"/>
      <c r="P114" s="690"/>
      <c r="Q114" s="814">
        <f t="shared" si="69"/>
        <v>0</v>
      </c>
      <c r="R114" s="827"/>
      <c r="S114" s="828"/>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row>
    <row r="115" spans="1:108" ht="13.5" x14ac:dyDescent="0.25">
      <c r="A115" s="436"/>
      <c r="B115" s="528">
        <v>4</v>
      </c>
      <c r="C115" s="626"/>
      <c r="D115" s="581"/>
      <c r="E115" s="581"/>
      <c r="F115" s="581"/>
      <c r="G115" s="581"/>
      <c r="H115" s="448">
        <f t="shared" si="66"/>
        <v>0</v>
      </c>
      <c r="I115" s="447"/>
      <c r="J115" s="447"/>
      <c r="K115" s="447"/>
      <c r="L115" s="417" t="str">
        <f t="shared" si="67"/>
        <v xml:space="preserve"> </v>
      </c>
      <c r="M115" s="435"/>
      <c r="N115" s="448">
        <f t="shared" si="68"/>
        <v>0</v>
      </c>
      <c r="O115" s="690"/>
      <c r="P115" s="690"/>
      <c r="Q115" s="814">
        <f t="shared" si="69"/>
        <v>0</v>
      </c>
      <c r="R115" s="827"/>
      <c r="S115" s="828"/>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row>
    <row r="116" spans="1:108" ht="13.5" x14ac:dyDescent="0.25">
      <c r="A116" s="436"/>
      <c r="B116" s="528">
        <v>5</v>
      </c>
      <c r="C116" s="627"/>
      <c r="D116" s="581"/>
      <c r="E116" s="581"/>
      <c r="F116" s="581"/>
      <c r="G116" s="581"/>
      <c r="H116" s="448">
        <f>SUM(I116:K116)</f>
        <v>0</v>
      </c>
      <c r="I116" s="447"/>
      <c r="J116" s="447"/>
      <c r="K116" s="447"/>
      <c r="L116" s="417" t="str">
        <f t="shared" si="67"/>
        <v xml:space="preserve"> </v>
      </c>
      <c r="M116" s="435"/>
      <c r="N116" s="448">
        <f t="shared" si="68"/>
        <v>0</v>
      </c>
      <c r="O116" s="690"/>
      <c r="P116" s="690"/>
      <c r="Q116" s="814">
        <f t="shared" si="69"/>
        <v>0</v>
      </c>
      <c r="R116" s="827"/>
      <c r="S116" s="828"/>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row>
    <row r="117" spans="1:108" ht="14.25" thickBot="1" x14ac:dyDescent="0.3">
      <c r="A117" s="436"/>
      <c r="B117" s="529"/>
      <c r="C117" s="416"/>
      <c r="D117" s="417"/>
      <c r="E117" s="417"/>
      <c r="F117" s="418"/>
      <c r="G117" s="418"/>
      <c r="H117" s="445">
        <f>SUM(H112:H116)</f>
        <v>0</v>
      </c>
      <c r="I117" s="446">
        <f>SUM(I112:I116)</f>
        <v>0</v>
      </c>
      <c r="J117" s="446">
        <f>SUM(J112:J116)</f>
        <v>0</v>
      </c>
      <c r="K117" s="446">
        <f>SUM(K112:K116)</f>
        <v>0</v>
      </c>
      <c r="L117" s="800"/>
      <c r="M117" s="604">
        <f ca="1">+G111-H117</f>
        <v>0</v>
      </c>
      <c r="N117" s="445">
        <f>SUM(N112:N116)</f>
        <v>0</v>
      </c>
      <c r="O117" s="445">
        <f>SUM(O112:O116)</f>
        <v>0</v>
      </c>
      <c r="P117" s="445">
        <f>SUM(P112:P116)</f>
        <v>0</v>
      </c>
      <c r="Q117" s="815">
        <f>SUM(Q112:Q116)</f>
        <v>0</v>
      </c>
      <c r="R117" s="824"/>
      <c r="S117" s="829">
        <f>+R117-O117</f>
        <v>0</v>
      </c>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row>
    <row r="118" spans="1:108" ht="14.25" thickTop="1" x14ac:dyDescent="0.25">
      <c r="A118" s="434">
        <f>Report!B34</f>
        <v>213</v>
      </c>
      <c r="B118" s="527" t="str">
        <f>Report!C34</f>
        <v>Leed Assessment (Environmental)</v>
      </c>
      <c r="C118" s="419"/>
      <c r="D118" s="419"/>
      <c r="E118" s="419"/>
      <c r="F118" s="420"/>
      <c r="G118" s="421">
        <f ca="1">+Report!H34</f>
        <v>0</v>
      </c>
      <c r="H118" s="418" t="s">
        <v>1</v>
      </c>
      <c r="I118" s="418"/>
      <c r="J118" s="418"/>
      <c r="K118" s="418"/>
      <c r="L118" s="417"/>
      <c r="M118" s="435"/>
      <c r="N118" s="605"/>
      <c r="O118" s="605"/>
      <c r="P118" s="605"/>
      <c r="Q118" s="813"/>
      <c r="R118" s="832" t="s">
        <v>286</v>
      </c>
      <c r="S118" s="828"/>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row>
    <row r="119" spans="1:108" ht="13.5" x14ac:dyDescent="0.25">
      <c r="A119" s="436"/>
      <c r="B119" s="528" t="s">
        <v>7</v>
      </c>
      <c r="C119" s="626"/>
      <c r="D119" s="581"/>
      <c r="E119" s="581"/>
      <c r="F119" s="581"/>
      <c r="G119" s="581"/>
      <c r="H119" s="448">
        <f>SUM(I119:K119)</f>
        <v>0</v>
      </c>
      <c r="I119" s="447"/>
      <c r="J119" s="447"/>
      <c r="K119" s="447"/>
      <c r="L119" s="417" t="str">
        <f>+IF(AND(+H119&gt;0,(+Q119=0)),"PD", " ")</f>
        <v xml:space="preserve"> </v>
      </c>
      <c r="M119" s="435"/>
      <c r="N119" s="448">
        <f>+O119+P119</f>
        <v>0</v>
      </c>
      <c r="O119" s="690"/>
      <c r="P119" s="690"/>
      <c r="Q119" s="814">
        <f>+H119-N119</f>
        <v>0</v>
      </c>
      <c r="R119" s="833" t="s">
        <v>283</v>
      </c>
      <c r="S119" s="828"/>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row>
    <row r="120" spans="1:108" ht="13.5" x14ac:dyDescent="0.25">
      <c r="A120" s="436"/>
      <c r="B120" s="528">
        <v>2</v>
      </c>
      <c r="C120" s="626"/>
      <c r="D120" s="581"/>
      <c r="E120" s="581"/>
      <c r="F120" s="581"/>
      <c r="G120" s="581"/>
      <c r="H120" s="448">
        <f t="shared" ref="H120:H122" si="70">SUM(I120:K120)</f>
        <v>0</v>
      </c>
      <c r="I120" s="447"/>
      <c r="J120" s="447"/>
      <c r="K120" s="447"/>
      <c r="L120" s="417" t="str">
        <f t="shared" ref="L120:L123" si="71">+IF(AND(+H120&gt;0,(+Q120=0)),"PD", " ")</f>
        <v xml:space="preserve"> </v>
      </c>
      <c r="M120" s="435"/>
      <c r="N120" s="448">
        <f t="shared" ref="N120:N123" si="72">+O120+P120</f>
        <v>0</v>
      </c>
      <c r="O120" s="690"/>
      <c r="P120" s="690"/>
      <c r="Q120" s="814">
        <f t="shared" ref="Q120:Q123" si="73">+H120-N120</f>
        <v>0</v>
      </c>
      <c r="R120" s="833"/>
      <c r="S120" s="828"/>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row>
    <row r="121" spans="1:108" ht="13.5" x14ac:dyDescent="0.25">
      <c r="A121" s="436"/>
      <c r="B121" s="528">
        <v>3</v>
      </c>
      <c r="C121" s="626"/>
      <c r="D121" s="581"/>
      <c r="E121" s="581"/>
      <c r="F121" s="581"/>
      <c r="G121" s="581"/>
      <c r="H121" s="448">
        <f t="shared" si="70"/>
        <v>0</v>
      </c>
      <c r="I121" s="447"/>
      <c r="J121" s="447"/>
      <c r="K121" s="447"/>
      <c r="L121" s="417" t="str">
        <f t="shared" si="71"/>
        <v xml:space="preserve"> </v>
      </c>
      <c r="M121" s="435"/>
      <c r="N121" s="448">
        <f t="shared" si="72"/>
        <v>0</v>
      </c>
      <c r="O121" s="690"/>
      <c r="P121" s="690"/>
      <c r="Q121" s="814">
        <f t="shared" si="73"/>
        <v>0</v>
      </c>
      <c r="R121" s="827"/>
      <c r="S121" s="828"/>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row>
    <row r="122" spans="1:108" ht="13.5" x14ac:dyDescent="0.25">
      <c r="A122" s="436"/>
      <c r="B122" s="528">
        <v>4</v>
      </c>
      <c r="C122" s="626"/>
      <c r="D122" s="581"/>
      <c r="E122" s="581"/>
      <c r="F122" s="581"/>
      <c r="G122" s="581"/>
      <c r="H122" s="448">
        <f t="shared" si="70"/>
        <v>0</v>
      </c>
      <c r="I122" s="447"/>
      <c r="J122" s="447"/>
      <c r="K122" s="447"/>
      <c r="L122" s="417" t="str">
        <f t="shared" si="71"/>
        <v xml:space="preserve"> </v>
      </c>
      <c r="M122" s="435"/>
      <c r="N122" s="448">
        <f t="shared" si="72"/>
        <v>0</v>
      </c>
      <c r="O122" s="690"/>
      <c r="P122" s="690"/>
      <c r="Q122" s="814">
        <f t="shared" si="73"/>
        <v>0</v>
      </c>
      <c r="R122" s="827"/>
      <c r="S122" s="828"/>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row>
    <row r="123" spans="1:108" ht="13.5" x14ac:dyDescent="0.25">
      <c r="A123" s="436"/>
      <c r="B123" s="528">
        <v>5</v>
      </c>
      <c r="C123" s="627"/>
      <c r="D123" s="581"/>
      <c r="E123" s="581"/>
      <c r="F123" s="581"/>
      <c r="G123" s="581"/>
      <c r="H123" s="448">
        <f>SUM(I123:K123)</f>
        <v>0</v>
      </c>
      <c r="I123" s="447"/>
      <c r="J123" s="447"/>
      <c r="K123" s="447"/>
      <c r="L123" s="417" t="str">
        <f t="shared" si="71"/>
        <v xml:space="preserve"> </v>
      </c>
      <c r="M123" s="435"/>
      <c r="N123" s="448">
        <f t="shared" si="72"/>
        <v>0</v>
      </c>
      <c r="O123" s="690"/>
      <c r="P123" s="690"/>
      <c r="Q123" s="814">
        <f t="shared" si="73"/>
        <v>0</v>
      </c>
      <c r="R123" s="827"/>
      <c r="S123" s="828"/>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row>
    <row r="124" spans="1:108" ht="14.25" thickBot="1" x14ac:dyDescent="0.3">
      <c r="A124" s="436"/>
      <c r="B124" s="529"/>
      <c r="C124" s="416"/>
      <c r="D124" s="417"/>
      <c r="E124" s="417"/>
      <c r="F124" s="418"/>
      <c r="G124" s="418"/>
      <c r="H124" s="445">
        <f>SUM(H119:H123)</f>
        <v>0</v>
      </c>
      <c r="I124" s="446">
        <f>SUM(I119:I123)</f>
        <v>0</v>
      </c>
      <c r="J124" s="446">
        <f>SUM(J119:J123)</f>
        <v>0</v>
      </c>
      <c r="K124" s="446">
        <f>SUM(K119:K123)</f>
        <v>0</v>
      </c>
      <c r="L124" s="800"/>
      <c r="M124" s="604">
        <f ca="1">+G118-H124</f>
        <v>0</v>
      </c>
      <c r="N124" s="445">
        <f>SUM(N119:N123)</f>
        <v>0</v>
      </c>
      <c r="O124" s="445">
        <f>SUM(O119:O123)</f>
        <v>0</v>
      </c>
      <c r="P124" s="445">
        <f>SUM(P119:P123)</f>
        <v>0</v>
      </c>
      <c r="Q124" s="815">
        <f>SUM(Q119:Q123)</f>
        <v>0</v>
      </c>
      <c r="R124" s="824"/>
      <c r="S124" s="829">
        <f>+R124-O124</f>
        <v>0</v>
      </c>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row>
    <row r="125" spans="1:108" ht="14.25" thickTop="1" x14ac:dyDescent="0.25">
      <c r="A125" s="434">
        <f>Report!B35</f>
        <v>214</v>
      </c>
      <c r="B125" s="527" t="str">
        <f>Report!C35</f>
        <v>Elevator</v>
      </c>
      <c r="C125" s="419"/>
      <c r="D125" s="419"/>
      <c r="E125" s="419"/>
      <c r="F125" s="420"/>
      <c r="G125" s="421">
        <f ca="1">+Report!H35</f>
        <v>0</v>
      </c>
      <c r="H125" s="418" t="s">
        <v>1</v>
      </c>
      <c r="I125" s="418"/>
      <c r="J125" s="418"/>
      <c r="K125" s="418"/>
      <c r="L125" s="417"/>
      <c r="M125" s="435"/>
      <c r="N125" s="605"/>
      <c r="O125" s="605"/>
      <c r="P125" s="605"/>
      <c r="Q125" s="813"/>
      <c r="R125" s="832" t="s">
        <v>287</v>
      </c>
      <c r="S125" s="828"/>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row>
    <row r="126" spans="1:108" ht="13.5" x14ac:dyDescent="0.25">
      <c r="A126" s="436"/>
      <c r="B126" s="528" t="s">
        <v>7</v>
      </c>
      <c r="C126" s="626"/>
      <c r="D126" s="581"/>
      <c r="E126" s="581"/>
      <c r="F126" s="581"/>
      <c r="G126" s="581"/>
      <c r="H126" s="448">
        <f>SUM(I126:K126)</f>
        <v>0</v>
      </c>
      <c r="I126" s="447"/>
      <c r="J126" s="447"/>
      <c r="K126" s="447"/>
      <c r="L126" s="417" t="str">
        <f>+IF(AND(+H126&gt;0,(+Q126=0)),"PD", " ")</f>
        <v xml:space="preserve"> </v>
      </c>
      <c r="M126" s="435"/>
      <c r="N126" s="448">
        <f>+O126+P126</f>
        <v>0</v>
      </c>
      <c r="O126" s="690"/>
      <c r="P126" s="690"/>
      <c r="Q126" s="814">
        <f>+H126-N126</f>
        <v>0</v>
      </c>
      <c r="R126" s="833" t="s">
        <v>285</v>
      </c>
      <c r="S126" s="828"/>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row>
    <row r="127" spans="1:108" ht="13.5" x14ac:dyDescent="0.25">
      <c r="A127" s="436"/>
      <c r="B127" s="528">
        <v>2</v>
      </c>
      <c r="C127" s="626"/>
      <c r="D127" s="581"/>
      <c r="E127" s="581"/>
      <c r="F127" s="581"/>
      <c r="G127" s="581"/>
      <c r="H127" s="448">
        <f t="shared" ref="H127:H129" si="74">SUM(I127:K127)</f>
        <v>0</v>
      </c>
      <c r="I127" s="447"/>
      <c r="J127" s="447"/>
      <c r="K127" s="447"/>
      <c r="L127" s="417" t="str">
        <f t="shared" ref="L127:L130" si="75">+IF(AND(+H127&gt;0,(+Q127=0)),"PD", " ")</f>
        <v xml:space="preserve"> </v>
      </c>
      <c r="M127" s="435"/>
      <c r="N127" s="448">
        <f t="shared" ref="N127:N130" si="76">+O127+P127</f>
        <v>0</v>
      </c>
      <c r="O127" s="690"/>
      <c r="P127" s="690"/>
      <c r="Q127" s="814">
        <f t="shared" ref="Q127:Q130" si="77">+H127-N127</f>
        <v>0</v>
      </c>
      <c r="R127" s="833"/>
      <c r="S127" s="828"/>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row>
    <row r="128" spans="1:108" ht="13.5" x14ac:dyDescent="0.25">
      <c r="A128" s="436"/>
      <c r="B128" s="528">
        <v>3</v>
      </c>
      <c r="C128" s="626"/>
      <c r="D128" s="581"/>
      <c r="E128" s="581"/>
      <c r="F128" s="581"/>
      <c r="G128" s="581"/>
      <c r="H128" s="448">
        <f t="shared" si="74"/>
        <v>0</v>
      </c>
      <c r="I128" s="447"/>
      <c r="J128" s="447"/>
      <c r="K128" s="447"/>
      <c r="L128" s="417" t="str">
        <f t="shared" si="75"/>
        <v xml:space="preserve"> </v>
      </c>
      <c r="M128" s="435"/>
      <c r="N128" s="448">
        <f t="shared" si="76"/>
        <v>0</v>
      </c>
      <c r="O128" s="690"/>
      <c r="P128" s="690"/>
      <c r="Q128" s="814">
        <f t="shared" si="77"/>
        <v>0</v>
      </c>
      <c r="R128" s="827"/>
      <c r="S128" s="828"/>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row>
    <row r="129" spans="1:108" ht="13.5" x14ac:dyDescent="0.25">
      <c r="A129" s="436"/>
      <c r="B129" s="528">
        <v>4</v>
      </c>
      <c r="C129" s="626"/>
      <c r="D129" s="581"/>
      <c r="E129" s="581"/>
      <c r="F129" s="581"/>
      <c r="G129" s="581"/>
      <c r="H129" s="448">
        <f t="shared" si="74"/>
        <v>0</v>
      </c>
      <c r="I129" s="447"/>
      <c r="J129" s="447"/>
      <c r="K129" s="447"/>
      <c r="L129" s="417" t="str">
        <f t="shared" si="75"/>
        <v xml:space="preserve"> </v>
      </c>
      <c r="M129" s="435"/>
      <c r="N129" s="448">
        <f t="shared" si="76"/>
        <v>0</v>
      </c>
      <c r="O129" s="690"/>
      <c r="P129" s="690"/>
      <c r="Q129" s="814">
        <f t="shared" si="77"/>
        <v>0</v>
      </c>
      <c r="R129" s="827"/>
      <c r="S129" s="828"/>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row>
    <row r="130" spans="1:108" ht="13.5" x14ac:dyDescent="0.25">
      <c r="A130" s="436"/>
      <c r="B130" s="528">
        <v>5</v>
      </c>
      <c r="C130" s="627"/>
      <c r="D130" s="581"/>
      <c r="E130" s="581"/>
      <c r="F130" s="581"/>
      <c r="G130" s="581"/>
      <c r="H130" s="448">
        <f>SUM(I130:K130)</f>
        <v>0</v>
      </c>
      <c r="I130" s="447"/>
      <c r="J130" s="447"/>
      <c r="K130" s="447"/>
      <c r="L130" s="417" t="str">
        <f t="shared" si="75"/>
        <v xml:space="preserve"> </v>
      </c>
      <c r="M130" s="435"/>
      <c r="N130" s="448">
        <f t="shared" si="76"/>
        <v>0</v>
      </c>
      <c r="O130" s="690"/>
      <c r="P130" s="690"/>
      <c r="Q130" s="814">
        <f t="shared" si="77"/>
        <v>0</v>
      </c>
      <c r="R130" s="827"/>
      <c r="S130" s="828"/>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row>
    <row r="131" spans="1:108" ht="14.25" thickBot="1" x14ac:dyDescent="0.3">
      <c r="A131" s="436"/>
      <c r="B131" s="529"/>
      <c r="C131" s="416"/>
      <c r="D131" s="417"/>
      <c r="E131" s="417"/>
      <c r="F131" s="418"/>
      <c r="G131" s="418"/>
      <c r="H131" s="445">
        <f>SUM(H126:H130)</f>
        <v>0</v>
      </c>
      <c r="I131" s="446">
        <f>SUM(I126:I130)</f>
        <v>0</v>
      </c>
      <c r="J131" s="446">
        <f>SUM(J126:J130)</f>
        <v>0</v>
      </c>
      <c r="K131" s="446">
        <f>SUM(K126:K130)</f>
        <v>0</v>
      </c>
      <c r="L131" s="800"/>
      <c r="M131" s="604">
        <f ca="1">+G125-H131</f>
        <v>0</v>
      </c>
      <c r="N131" s="445">
        <f>SUM(N126:N130)</f>
        <v>0</v>
      </c>
      <c r="O131" s="445">
        <f>SUM(O126:O130)</f>
        <v>0</v>
      </c>
      <c r="P131" s="445">
        <f>SUM(P126:P130)</f>
        <v>0</v>
      </c>
      <c r="Q131" s="815">
        <f>SUM(Q126:Q130)</f>
        <v>0</v>
      </c>
      <c r="R131" s="824"/>
      <c r="S131" s="829">
        <f>+R131-O131</f>
        <v>0</v>
      </c>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row>
    <row r="132" spans="1:108" ht="14.25" thickTop="1" x14ac:dyDescent="0.25">
      <c r="A132" s="434">
        <f>Report!B36</f>
        <v>215</v>
      </c>
      <c r="B132" s="527" t="str">
        <f>Report!C36</f>
        <v>Commissioning (incl. Air Balancing Verification)</v>
      </c>
      <c r="C132" s="419"/>
      <c r="D132" s="419"/>
      <c r="E132" s="419"/>
      <c r="F132" s="420"/>
      <c r="G132" s="421">
        <f ca="1">+Report!H36</f>
        <v>0</v>
      </c>
      <c r="H132" s="418" t="s">
        <v>1</v>
      </c>
      <c r="I132" s="418"/>
      <c r="J132" s="418"/>
      <c r="K132" s="418"/>
      <c r="L132" s="417"/>
      <c r="M132" s="435"/>
      <c r="N132" s="605"/>
      <c r="O132" s="605"/>
      <c r="P132" s="605"/>
      <c r="Q132" s="813"/>
      <c r="R132" s="832" t="s">
        <v>288</v>
      </c>
      <c r="S132" s="828"/>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row>
    <row r="133" spans="1:108" ht="13.5" x14ac:dyDescent="0.25">
      <c r="A133" s="436"/>
      <c r="B133" s="528" t="s">
        <v>7</v>
      </c>
      <c r="C133" s="626"/>
      <c r="D133" s="581"/>
      <c r="E133" s="581"/>
      <c r="F133" s="581"/>
      <c r="G133" s="581"/>
      <c r="H133" s="448">
        <f>SUM(I133:K133)</f>
        <v>0</v>
      </c>
      <c r="I133" s="447"/>
      <c r="J133" s="447"/>
      <c r="K133" s="447"/>
      <c r="L133" s="417" t="str">
        <f>+IF(AND(+H133&gt;0,(+Q133=0)),"PD", " ")</f>
        <v xml:space="preserve"> </v>
      </c>
      <c r="M133" s="435"/>
      <c r="N133" s="448">
        <f>+O133+P133</f>
        <v>0</v>
      </c>
      <c r="O133" s="690"/>
      <c r="P133" s="690"/>
      <c r="Q133" s="814">
        <f>+H133-N133</f>
        <v>0</v>
      </c>
      <c r="R133" s="833" t="s">
        <v>289</v>
      </c>
      <c r="S133" s="828"/>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row>
    <row r="134" spans="1:108" ht="13.5" x14ac:dyDescent="0.25">
      <c r="A134" s="436"/>
      <c r="B134" s="528">
        <v>2</v>
      </c>
      <c r="C134" s="626"/>
      <c r="D134" s="581"/>
      <c r="E134" s="581"/>
      <c r="F134" s="581"/>
      <c r="G134" s="581"/>
      <c r="H134" s="448">
        <f t="shared" ref="H134:H136" si="78">SUM(I134:K134)</f>
        <v>0</v>
      </c>
      <c r="I134" s="447"/>
      <c r="J134" s="447"/>
      <c r="K134" s="447"/>
      <c r="L134" s="417" t="str">
        <f t="shared" ref="L134:L137" si="79">+IF(AND(+H134&gt;0,(+Q134=0)),"PD", " ")</f>
        <v xml:space="preserve"> </v>
      </c>
      <c r="M134" s="435"/>
      <c r="N134" s="448">
        <f t="shared" ref="N134:N137" si="80">+O134+P134</f>
        <v>0</v>
      </c>
      <c r="O134" s="690"/>
      <c r="P134" s="690"/>
      <c r="Q134" s="814">
        <f t="shared" ref="Q134:Q137" si="81">+H134-N134</f>
        <v>0</v>
      </c>
      <c r="R134" s="827"/>
      <c r="S134" s="828"/>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row>
    <row r="135" spans="1:108" ht="13.5" x14ac:dyDescent="0.25">
      <c r="A135" s="436"/>
      <c r="B135" s="528">
        <v>3</v>
      </c>
      <c r="C135" s="626"/>
      <c r="D135" s="581"/>
      <c r="E135" s="581"/>
      <c r="F135" s="581"/>
      <c r="G135" s="581"/>
      <c r="H135" s="448">
        <f t="shared" si="78"/>
        <v>0</v>
      </c>
      <c r="I135" s="447"/>
      <c r="J135" s="447"/>
      <c r="K135" s="447"/>
      <c r="L135" s="417" t="str">
        <f t="shared" si="79"/>
        <v xml:space="preserve"> </v>
      </c>
      <c r="M135" s="435"/>
      <c r="N135" s="448">
        <f t="shared" si="80"/>
        <v>0</v>
      </c>
      <c r="O135" s="690"/>
      <c r="P135" s="690"/>
      <c r="Q135" s="814">
        <f t="shared" si="81"/>
        <v>0</v>
      </c>
      <c r="R135" s="827"/>
      <c r="S135" s="828"/>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row>
    <row r="136" spans="1:108" ht="13.5" x14ac:dyDescent="0.25">
      <c r="A136" s="436"/>
      <c r="B136" s="528">
        <v>4</v>
      </c>
      <c r="C136" s="626"/>
      <c r="D136" s="581"/>
      <c r="E136" s="581"/>
      <c r="F136" s="581"/>
      <c r="G136" s="581"/>
      <c r="H136" s="448">
        <f t="shared" si="78"/>
        <v>0</v>
      </c>
      <c r="I136" s="447"/>
      <c r="J136" s="447"/>
      <c r="K136" s="447"/>
      <c r="L136" s="417" t="str">
        <f t="shared" si="79"/>
        <v xml:space="preserve"> </v>
      </c>
      <c r="M136" s="435"/>
      <c r="N136" s="448">
        <f t="shared" si="80"/>
        <v>0</v>
      </c>
      <c r="O136" s="690"/>
      <c r="P136" s="690"/>
      <c r="Q136" s="814">
        <f t="shared" si="81"/>
        <v>0</v>
      </c>
      <c r="R136" s="827"/>
      <c r="S136" s="828"/>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row>
    <row r="137" spans="1:108" ht="13.5" x14ac:dyDescent="0.25">
      <c r="A137" s="436"/>
      <c r="B137" s="528">
        <v>5</v>
      </c>
      <c r="C137" s="627"/>
      <c r="D137" s="581"/>
      <c r="E137" s="581"/>
      <c r="F137" s="581"/>
      <c r="G137" s="581"/>
      <c r="H137" s="448">
        <f>SUM(I137:K137)</f>
        <v>0</v>
      </c>
      <c r="I137" s="447"/>
      <c r="J137" s="447"/>
      <c r="K137" s="447"/>
      <c r="L137" s="417" t="str">
        <f t="shared" si="79"/>
        <v xml:space="preserve"> </v>
      </c>
      <c r="M137" s="435"/>
      <c r="N137" s="448">
        <f t="shared" si="80"/>
        <v>0</v>
      </c>
      <c r="O137" s="690"/>
      <c r="P137" s="690"/>
      <c r="Q137" s="814">
        <f t="shared" si="81"/>
        <v>0</v>
      </c>
      <c r="R137" s="827"/>
      <c r="S137" s="828"/>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row>
    <row r="138" spans="1:108" ht="14.25" thickBot="1" x14ac:dyDescent="0.3">
      <c r="A138" s="436"/>
      <c r="B138" s="529"/>
      <c r="C138" s="416"/>
      <c r="D138" s="417"/>
      <c r="E138" s="417"/>
      <c r="F138" s="418"/>
      <c r="G138" s="418"/>
      <c r="H138" s="445">
        <f>SUM(H133:H137)</f>
        <v>0</v>
      </c>
      <c r="I138" s="446">
        <f>SUM(I133:I137)</f>
        <v>0</v>
      </c>
      <c r="J138" s="446">
        <f>SUM(J133:J137)</f>
        <v>0</v>
      </c>
      <c r="K138" s="446">
        <f>SUM(K133:K137)</f>
        <v>0</v>
      </c>
      <c r="L138" s="800"/>
      <c r="M138" s="604">
        <f ca="1">+G132-H138</f>
        <v>0</v>
      </c>
      <c r="N138" s="445">
        <f>SUM(N133:N137)</f>
        <v>0</v>
      </c>
      <c r="O138" s="445">
        <f>SUM(O133:O137)</f>
        <v>0</v>
      </c>
      <c r="P138" s="445">
        <f>SUM(P133:P137)</f>
        <v>0</v>
      </c>
      <c r="Q138" s="815">
        <f>SUM(Q133:Q137)</f>
        <v>0</v>
      </c>
      <c r="R138" s="824"/>
      <c r="S138" s="829">
        <f>+R138-O138</f>
        <v>0</v>
      </c>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row>
    <row r="139" spans="1:108" ht="14.25" thickTop="1" x14ac:dyDescent="0.25">
      <c r="A139" s="434">
        <f>Report!B37</f>
        <v>216</v>
      </c>
      <c r="B139" s="527" t="str">
        <f>Report!C37</f>
        <v>Environmental Assessment / Inspection (Soils, Air, Asbestos, Bio-Hazards)</v>
      </c>
      <c r="C139" s="419"/>
      <c r="D139" s="419"/>
      <c r="E139" s="419"/>
      <c r="F139" s="420"/>
      <c r="G139" s="421">
        <f ca="1">+Report!H37</f>
        <v>0</v>
      </c>
      <c r="H139" s="418" t="s">
        <v>1</v>
      </c>
      <c r="I139" s="418"/>
      <c r="J139" s="418"/>
      <c r="K139" s="418"/>
      <c r="L139" s="417"/>
      <c r="M139" s="435"/>
      <c r="N139" s="605"/>
      <c r="O139" s="605"/>
      <c r="P139" s="605"/>
      <c r="Q139" s="813"/>
      <c r="R139" s="832" t="s">
        <v>290</v>
      </c>
      <c r="S139" s="828"/>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row>
    <row r="140" spans="1:108" ht="13.5" x14ac:dyDescent="0.25">
      <c r="A140" s="436"/>
      <c r="B140" s="528" t="s">
        <v>7</v>
      </c>
      <c r="C140" s="626"/>
      <c r="D140" s="581"/>
      <c r="E140" s="581"/>
      <c r="F140" s="581"/>
      <c r="G140" s="581"/>
      <c r="H140" s="448">
        <f>SUM(I140:K140)</f>
        <v>0</v>
      </c>
      <c r="I140" s="447"/>
      <c r="J140" s="447"/>
      <c r="K140" s="447"/>
      <c r="L140" s="417" t="str">
        <f>+IF(AND(+H140&gt;0,(+Q140=0)),"PD", " ")</f>
        <v xml:space="preserve"> </v>
      </c>
      <c r="M140" s="435"/>
      <c r="N140" s="448">
        <f>+O140+P140</f>
        <v>0</v>
      </c>
      <c r="O140" s="690"/>
      <c r="P140" s="690"/>
      <c r="Q140" s="814">
        <f>+H140-N140</f>
        <v>0</v>
      </c>
      <c r="R140" s="833" t="s">
        <v>291</v>
      </c>
      <c r="S140" s="828"/>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row>
    <row r="141" spans="1:108" ht="13.5" x14ac:dyDescent="0.25">
      <c r="A141" s="436"/>
      <c r="B141" s="528">
        <v>2</v>
      </c>
      <c r="C141" s="626"/>
      <c r="D141" s="581"/>
      <c r="E141" s="581"/>
      <c r="F141" s="581"/>
      <c r="G141" s="581"/>
      <c r="H141" s="448">
        <f t="shared" ref="H141:H143" si="82">SUM(I141:K141)</f>
        <v>0</v>
      </c>
      <c r="I141" s="447"/>
      <c r="J141" s="447"/>
      <c r="K141" s="447"/>
      <c r="L141" s="417" t="str">
        <f t="shared" ref="L141:L144" si="83">+IF(AND(+H141&gt;0,(+Q141=0)),"PD", " ")</f>
        <v xml:space="preserve"> </v>
      </c>
      <c r="M141" s="435"/>
      <c r="N141" s="448">
        <f t="shared" ref="N141:N144" si="84">+O141+P141</f>
        <v>0</v>
      </c>
      <c r="O141" s="690"/>
      <c r="P141" s="690"/>
      <c r="Q141" s="814">
        <f t="shared" ref="Q141:Q144" si="85">+H141-N141</f>
        <v>0</v>
      </c>
      <c r="R141" s="827"/>
      <c r="S141" s="828"/>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row>
    <row r="142" spans="1:108" ht="13.5" x14ac:dyDescent="0.25">
      <c r="A142" s="436"/>
      <c r="B142" s="528">
        <v>3</v>
      </c>
      <c r="C142" s="626"/>
      <c r="D142" s="581"/>
      <c r="E142" s="581"/>
      <c r="F142" s="581"/>
      <c r="G142" s="581"/>
      <c r="H142" s="448">
        <f t="shared" si="82"/>
        <v>0</v>
      </c>
      <c r="I142" s="447"/>
      <c r="J142" s="447"/>
      <c r="K142" s="447"/>
      <c r="L142" s="417" t="str">
        <f t="shared" si="83"/>
        <v xml:space="preserve"> </v>
      </c>
      <c r="M142" s="435"/>
      <c r="N142" s="448">
        <f t="shared" si="84"/>
        <v>0</v>
      </c>
      <c r="O142" s="690"/>
      <c r="P142" s="690"/>
      <c r="Q142" s="814">
        <f t="shared" si="85"/>
        <v>0</v>
      </c>
      <c r="R142" s="827"/>
      <c r="S142" s="828"/>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row>
    <row r="143" spans="1:108" ht="13.5" x14ac:dyDescent="0.25">
      <c r="A143" s="436"/>
      <c r="B143" s="528">
        <v>4</v>
      </c>
      <c r="C143" s="626"/>
      <c r="D143" s="581"/>
      <c r="E143" s="581"/>
      <c r="F143" s="581"/>
      <c r="G143" s="581"/>
      <c r="H143" s="448">
        <f t="shared" si="82"/>
        <v>0</v>
      </c>
      <c r="I143" s="447"/>
      <c r="J143" s="447"/>
      <c r="K143" s="447"/>
      <c r="L143" s="417" t="str">
        <f t="shared" si="83"/>
        <v xml:space="preserve"> </v>
      </c>
      <c r="M143" s="435"/>
      <c r="N143" s="448">
        <f t="shared" si="84"/>
        <v>0</v>
      </c>
      <c r="O143" s="690"/>
      <c r="P143" s="690"/>
      <c r="Q143" s="814">
        <f t="shared" si="85"/>
        <v>0</v>
      </c>
      <c r="R143" s="827"/>
      <c r="S143" s="828"/>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row>
    <row r="144" spans="1:108" ht="13.5" x14ac:dyDescent="0.25">
      <c r="A144" s="436"/>
      <c r="B144" s="528">
        <v>5</v>
      </c>
      <c r="C144" s="627"/>
      <c r="D144" s="581"/>
      <c r="E144" s="581"/>
      <c r="F144" s="581"/>
      <c r="G144" s="581"/>
      <c r="H144" s="448">
        <f>SUM(I144:K144)</f>
        <v>0</v>
      </c>
      <c r="I144" s="447"/>
      <c r="J144" s="447"/>
      <c r="K144" s="447"/>
      <c r="L144" s="417" t="str">
        <f t="shared" si="83"/>
        <v xml:space="preserve"> </v>
      </c>
      <c r="M144" s="435"/>
      <c r="N144" s="448">
        <f t="shared" si="84"/>
        <v>0</v>
      </c>
      <c r="O144" s="690"/>
      <c r="P144" s="690"/>
      <c r="Q144" s="814">
        <f t="shared" si="85"/>
        <v>0</v>
      </c>
      <c r="R144" s="827"/>
      <c r="S144" s="828"/>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row>
    <row r="145" spans="1:108" ht="14.25" thickBot="1" x14ac:dyDescent="0.3">
      <c r="A145" s="436"/>
      <c r="B145" s="529"/>
      <c r="C145" s="416"/>
      <c r="D145" s="417"/>
      <c r="E145" s="417"/>
      <c r="F145" s="418"/>
      <c r="G145" s="418"/>
      <c r="H145" s="445">
        <f>SUM(H140:H144)</f>
        <v>0</v>
      </c>
      <c r="I145" s="446">
        <f>SUM(I140:I144)</f>
        <v>0</v>
      </c>
      <c r="J145" s="446">
        <f>SUM(J140:J144)</f>
        <v>0</v>
      </c>
      <c r="K145" s="446">
        <f>SUM(K140:K144)</f>
        <v>0</v>
      </c>
      <c r="L145" s="800"/>
      <c r="M145" s="604">
        <f ca="1">+G139-H145</f>
        <v>0</v>
      </c>
      <c r="N145" s="445">
        <f>SUM(N140:N144)</f>
        <v>0</v>
      </c>
      <c r="O145" s="445">
        <f>SUM(O140:O144)</f>
        <v>0</v>
      </c>
      <c r="P145" s="445">
        <f>SUM(P140:P144)</f>
        <v>0</v>
      </c>
      <c r="Q145" s="815">
        <f>SUM(Q140:Q144)</f>
        <v>0</v>
      </c>
      <c r="R145" s="824"/>
      <c r="S145" s="829">
        <f>+R145-O145</f>
        <v>0</v>
      </c>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row>
    <row r="146" spans="1:108" ht="14.25" thickTop="1" x14ac:dyDescent="0.25">
      <c r="A146" s="434">
        <f>Report!B38</f>
        <v>217</v>
      </c>
      <c r="B146" s="527" t="str">
        <f>Report!C38</f>
        <v>Signage</v>
      </c>
      <c r="C146" s="419"/>
      <c r="D146" s="419"/>
      <c r="E146" s="419"/>
      <c r="F146" s="420"/>
      <c r="G146" s="421">
        <f ca="1">+Report!H38</f>
        <v>0</v>
      </c>
      <c r="H146" s="418" t="s">
        <v>1</v>
      </c>
      <c r="I146" s="418"/>
      <c r="J146" s="418"/>
      <c r="K146" s="418"/>
      <c r="L146" s="417"/>
      <c r="M146" s="435"/>
      <c r="N146" s="605"/>
      <c r="O146" s="605"/>
      <c r="P146" s="605"/>
      <c r="Q146" s="813"/>
      <c r="R146" s="832" t="s">
        <v>292</v>
      </c>
      <c r="S146" s="828"/>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row>
    <row r="147" spans="1:108" ht="13.5" x14ac:dyDescent="0.25">
      <c r="A147" s="436"/>
      <c r="B147" s="528" t="s">
        <v>7</v>
      </c>
      <c r="C147" s="626"/>
      <c r="D147" s="581"/>
      <c r="E147" s="581"/>
      <c r="F147" s="581"/>
      <c r="G147" s="581"/>
      <c r="H147" s="448">
        <f>SUM(I147:K147)</f>
        <v>0</v>
      </c>
      <c r="I147" s="447"/>
      <c r="J147" s="447"/>
      <c r="K147" s="447"/>
      <c r="L147" s="417" t="str">
        <f>+IF(AND(+H147&gt;0,(+Q147=0)),"PD", " ")</f>
        <v xml:space="preserve"> </v>
      </c>
      <c r="M147" s="435"/>
      <c r="N147" s="448">
        <f>+O147+P147</f>
        <v>0</v>
      </c>
      <c r="O147" s="690"/>
      <c r="P147" s="690"/>
      <c r="Q147" s="814">
        <f>+H147-N147</f>
        <v>0</v>
      </c>
      <c r="R147" s="833" t="s">
        <v>293</v>
      </c>
      <c r="S147" s="828"/>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row>
    <row r="148" spans="1:108" ht="13.5" x14ac:dyDescent="0.25">
      <c r="A148" s="436"/>
      <c r="B148" s="528">
        <v>2</v>
      </c>
      <c r="C148" s="626"/>
      <c r="D148" s="581"/>
      <c r="E148" s="581"/>
      <c r="F148" s="581"/>
      <c r="G148" s="581"/>
      <c r="H148" s="448">
        <f t="shared" ref="H148:H150" si="86">SUM(I148:K148)</f>
        <v>0</v>
      </c>
      <c r="I148" s="447"/>
      <c r="J148" s="447"/>
      <c r="K148" s="447"/>
      <c r="L148" s="417" t="str">
        <f t="shared" ref="L148:L151" si="87">+IF(AND(+H148&gt;0,(+Q148=0)),"PD", " ")</f>
        <v xml:space="preserve"> </v>
      </c>
      <c r="M148" s="435"/>
      <c r="N148" s="448">
        <f t="shared" ref="N148:N151" si="88">+O148+P148</f>
        <v>0</v>
      </c>
      <c r="O148" s="690"/>
      <c r="P148" s="690"/>
      <c r="Q148" s="814">
        <f t="shared" ref="Q148:Q151" si="89">+H148-N148</f>
        <v>0</v>
      </c>
      <c r="R148" s="827"/>
      <c r="S148" s="828"/>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row>
    <row r="149" spans="1:108" ht="13.5" x14ac:dyDescent="0.25">
      <c r="A149" s="436"/>
      <c r="B149" s="528">
        <v>3</v>
      </c>
      <c r="C149" s="626"/>
      <c r="D149" s="581"/>
      <c r="E149" s="581"/>
      <c r="F149" s="581"/>
      <c r="G149" s="581"/>
      <c r="H149" s="448">
        <f t="shared" si="86"/>
        <v>0</v>
      </c>
      <c r="I149" s="447"/>
      <c r="J149" s="447"/>
      <c r="K149" s="447"/>
      <c r="L149" s="417" t="str">
        <f t="shared" si="87"/>
        <v xml:space="preserve"> </v>
      </c>
      <c r="M149" s="435"/>
      <c r="N149" s="448">
        <f t="shared" si="88"/>
        <v>0</v>
      </c>
      <c r="O149" s="690"/>
      <c r="P149" s="690"/>
      <c r="Q149" s="814">
        <f t="shared" si="89"/>
        <v>0</v>
      </c>
      <c r="R149" s="827"/>
      <c r="S149" s="828"/>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row>
    <row r="150" spans="1:108" ht="13.5" x14ac:dyDescent="0.25">
      <c r="A150" s="436"/>
      <c r="B150" s="528">
        <v>4</v>
      </c>
      <c r="C150" s="626"/>
      <c r="D150" s="581"/>
      <c r="E150" s="581"/>
      <c r="F150" s="581"/>
      <c r="G150" s="581"/>
      <c r="H150" s="448">
        <f t="shared" si="86"/>
        <v>0</v>
      </c>
      <c r="I150" s="447"/>
      <c r="J150" s="447"/>
      <c r="K150" s="447"/>
      <c r="L150" s="417" t="str">
        <f t="shared" si="87"/>
        <v xml:space="preserve"> </v>
      </c>
      <c r="M150" s="435"/>
      <c r="N150" s="448">
        <f t="shared" si="88"/>
        <v>0</v>
      </c>
      <c r="O150" s="690"/>
      <c r="P150" s="690"/>
      <c r="Q150" s="814">
        <f t="shared" si="89"/>
        <v>0</v>
      </c>
      <c r="R150" s="827"/>
      <c r="S150" s="828"/>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row>
    <row r="151" spans="1:108" ht="13.5" x14ac:dyDescent="0.25">
      <c r="A151" s="436"/>
      <c r="B151" s="528">
        <v>5</v>
      </c>
      <c r="C151" s="627"/>
      <c r="D151" s="581"/>
      <c r="E151" s="581"/>
      <c r="F151" s="581"/>
      <c r="G151" s="581"/>
      <c r="H151" s="448">
        <f>SUM(I151:K151)</f>
        <v>0</v>
      </c>
      <c r="I151" s="447"/>
      <c r="J151" s="447"/>
      <c r="K151" s="447"/>
      <c r="L151" s="417" t="str">
        <f t="shared" si="87"/>
        <v xml:space="preserve"> </v>
      </c>
      <c r="M151" s="435"/>
      <c r="N151" s="448">
        <f t="shared" si="88"/>
        <v>0</v>
      </c>
      <c r="O151" s="690"/>
      <c r="P151" s="690"/>
      <c r="Q151" s="814">
        <f t="shared" si="89"/>
        <v>0</v>
      </c>
      <c r="R151" s="827"/>
      <c r="S151" s="828"/>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row>
    <row r="152" spans="1:108" ht="14.25" thickBot="1" x14ac:dyDescent="0.3">
      <c r="A152" s="436"/>
      <c r="B152" s="529"/>
      <c r="C152" s="416"/>
      <c r="D152" s="417"/>
      <c r="E152" s="417"/>
      <c r="F152" s="418"/>
      <c r="G152" s="418"/>
      <c r="H152" s="445">
        <f>SUM(H147:H151)</f>
        <v>0</v>
      </c>
      <c r="I152" s="446">
        <f>SUM(I147:I151)</f>
        <v>0</v>
      </c>
      <c r="J152" s="446">
        <f>SUM(J147:J151)</f>
        <v>0</v>
      </c>
      <c r="K152" s="446">
        <f>SUM(K147:K151)</f>
        <v>0</v>
      </c>
      <c r="L152" s="800"/>
      <c r="M152" s="604">
        <f ca="1">+G146-H152</f>
        <v>0</v>
      </c>
      <c r="N152" s="445">
        <f>SUM(N147:N151)</f>
        <v>0</v>
      </c>
      <c r="O152" s="445">
        <f>SUM(O147:O151)</f>
        <v>0</v>
      </c>
      <c r="P152" s="445">
        <f>SUM(P147:P151)</f>
        <v>0</v>
      </c>
      <c r="Q152" s="815">
        <f>SUM(Q147:Q151)</f>
        <v>0</v>
      </c>
      <c r="R152" s="824"/>
      <c r="S152" s="829">
        <f>+R152-O152</f>
        <v>0</v>
      </c>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row>
    <row r="153" spans="1:108" ht="14.25" thickTop="1" x14ac:dyDescent="0.25">
      <c r="A153" s="434">
        <f>Report!B39</f>
        <v>218</v>
      </c>
      <c r="B153" s="527" t="str">
        <f>Report!C39</f>
        <v>Accessibility</v>
      </c>
      <c r="C153" s="419"/>
      <c r="D153" s="419"/>
      <c r="E153" s="419"/>
      <c r="F153" s="420"/>
      <c r="G153" s="421">
        <f ca="1">+Report!H39</f>
        <v>0</v>
      </c>
      <c r="H153" s="418" t="s">
        <v>1</v>
      </c>
      <c r="I153" s="418"/>
      <c r="J153" s="418"/>
      <c r="K153" s="418"/>
      <c r="L153" s="417"/>
      <c r="M153" s="435"/>
      <c r="N153" s="605"/>
      <c r="O153" s="605"/>
      <c r="P153" s="605"/>
      <c r="Q153" s="813"/>
      <c r="R153" s="832" t="s">
        <v>294</v>
      </c>
      <c r="S153" s="828"/>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row>
    <row r="154" spans="1:108" ht="13.5" x14ac:dyDescent="0.25">
      <c r="A154" s="436"/>
      <c r="B154" s="528" t="s">
        <v>7</v>
      </c>
      <c r="C154" s="626"/>
      <c r="D154" s="581"/>
      <c r="E154" s="581"/>
      <c r="F154" s="581"/>
      <c r="G154" s="581"/>
      <c r="H154" s="448">
        <f>SUM(I154:K154)</f>
        <v>0</v>
      </c>
      <c r="I154" s="447"/>
      <c r="J154" s="447"/>
      <c r="K154" s="447"/>
      <c r="L154" s="417" t="str">
        <f>+IF(AND(+H154&gt;0,(+Q154=0)),"PD", " ")</f>
        <v xml:space="preserve"> </v>
      </c>
      <c r="M154" s="435"/>
      <c r="N154" s="448">
        <f>+O154+P154</f>
        <v>0</v>
      </c>
      <c r="O154" s="690"/>
      <c r="P154" s="690"/>
      <c r="Q154" s="814">
        <f>+H154-N154</f>
        <v>0</v>
      </c>
      <c r="R154" s="833" t="s">
        <v>295</v>
      </c>
      <c r="S154" s="828"/>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row>
    <row r="155" spans="1:108" ht="13.5" x14ac:dyDescent="0.25">
      <c r="A155" s="436"/>
      <c r="B155" s="528">
        <v>2</v>
      </c>
      <c r="C155" s="626"/>
      <c r="D155" s="581"/>
      <c r="E155" s="581"/>
      <c r="F155" s="581"/>
      <c r="G155" s="581"/>
      <c r="H155" s="448">
        <f t="shared" ref="H155:H157" si="90">SUM(I155:K155)</f>
        <v>0</v>
      </c>
      <c r="I155" s="447"/>
      <c r="J155" s="447"/>
      <c r="K155" s="447"/>
      <c r="L155" s="417" t="str">
        <f t="shared" ref="L155:L158" si="91">+IF(AND(+H155&gt;0,(+Q155=0)),"PD", " ")</f>
        <v xml:space="preserve"> </v>
      </c>
      <c r="M155" s="435"/>
      <c r="N155" s="448">
        <f t="shared" ref="N155:N158" si="92">+O155+P155</f>
        <v>0</v>
      </c>
      <c r="O155" s="690"/>
      <c r="P155" s="690"/>
      <c r="Q155" s="814">
        <f t="shared" ref="Q155:Q158" si="93">+H155-N155</f>
        <v>0</v>
      </c>
      <c r="R155" s="827"/>
      <c r="S155" s="828"/>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row>
    <row r="156" spans="1:108" ht="13.5" x14ac:dyDescent="0.25">
      <c r="A156" s="436"/>
      <c r="B156" s="528">
        <v>3</v>
      </c>
      <c r="C156" s="626"/>
      <c r="D156" s="581"/>
      <c r="E156" s="581"/>
      <c r="F156" s="581"/>
      <c r="G156" s="581"/>
      <c r="H156" s="448">
        <f t="shared" si="90"/>
        <v>0</v>
      </c>
      <c r="I156" s="447"/>
      <c r="J156" s="447"/>
      <c r="K156" s="447"/>
      <c r="L156" s="417" t="str">
        <f t="shared" si="91"/>
        <v xml:space="preserve"> </v>
      </c>
      <c r="M156" s="435"/>
      <c r="N156" s="448">
        <f t="shared" si="92"/>
        <v>0</v>
      </c>
      <c r="O156" s="690"/>
      <c r="P156" s="690"/>
      <c r="Q156" s="814">
        <f t="shared" si="93"/>
        <v>0</v>
      </c>
      <c r="R156" s="827"/>
      <c r="S156" s="828"/>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row>
    <row r="157" spans="1:108" ht="13.5" x14ac:dyDescent="0.25">
      <c r="A157" s="436"/>
      <c r="B157" s="528">
        <v>4</v>
      </c>
      <c r="C157" s="626"/>
      <c r="D157" s="581"/>
      <c r="E157" s="581"/>
      <c r="F157" s="581"/>
      <c r="G157" s="581"/>
      <c r="H157" s="448">
        <f t="shared" si="90"/>
        <v>0</v>
      </c>
      <c r="I157" s="447"/>
      <c r="J157" s="447"/>
      <c r="K157" s="447"/>
      <c r="L157" s="417" t="str">
        <f t="shared" si="91"/>
        <v xml:space="preserve"> </v>
      </c>
      <c r="M157" s="435"/>
      <c r="N157" s="448">
        <f t="shared" si="92"/>
        <v>0</v>
      </c>
      <c r="O157" s="690"/>
      <c r="P157" s="690"/>
      <c r="Q157" s="814">
        <f t="shared" si="93"/>
        <v>0</v>
      </c>
      <c r="R157" s="827"/>
      <c r="S157" s="828"/>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row>
    <row r="158" spans="1:108" ht="13.5" x14ac:dyDescent="0.25">
      <c r="A158" s="436"/>
      <c r="B158" s="528">
        <v>5</v>
      </c>
      <c r="C158" s="627"/>
      <c r="D158" s="581"/>
      <c r="E158" s="581"/>
      <c r="F158" s="581"/>
      <c r="G158" s="581"/>
      <c r="H158" s="448">
        <f>SUM(I158:K158)</f>
        <v>0</v>
      </c>
      <c r="I158" s="447"/>
      <c r="J158" s="447"/>
      <c r="K158" s="447"/>
      <c r="L158" s="417" t="str">
        <f t="shared" si="91"/>
        <v xml:space="preserve"> </v>
      </c>
      <c r="M158" s="435"/>
      <c r="N158" s="448">
        <f t="shared" si="92"/>
        <v>0</v>
      </c>
      <c r="O158" s="690"/>
      <c r="P158" s="690"/>
      <c r="Q158" s="814">
        <f t="shared" si="93"/>
        <v>0</v>
      </c>
      <c r="R158" s="827"/>
      <c r="S158" s="828"/>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row>
    <row r="159" spans="1:108" ht="14.25" thickBot="1" x14ac:dyDescent="0.3">
      <c r="A159" s="436"/>
      <c r="B159" s="529"/>
      <c r="C159" s="416"/>
      <c r="D159" s="417"/>
      <c r="E159" s="417"/>
      <c r="F159" s="418"/>
      <c r="G159" s="418"/>
      <c r="H159" s="445">
        <f>SUM(H154:H158)</f>
        <v>0</v>
      </c>
      <c r="I159" s="446">
        <f>SUM(I154:I158)</f>
        <v>0</v>
      </c>
      <c r="J159" s="446">
        <f>SUM(J154:J158)</f>
        <v>0</v>
      </c>
      <c r="K159" s="446">
        <f>SUM(K154:K158)</f>
        <v>0</v>
      </c>
      <c r="L159" s="800"/>
      <c r="M159" s="604">
        <f ca="1">+G153-H159</f>
        <v>0</v>
      </c>
      <c r="N159" s="445">
        <f>SUM(N154:N158)</f>
        <v>0</v>
      </c>
      <c r="O159" s="445">
        <f>SUM(O154:O158)</f>
        <v>0</v>
      </c>
      <c r="P159" s="445">
        <f>SUM(P154:P158)</f>
        <v>0</v>
      </c>
      <c r="Q159" s="815">
        <f>SUM(Q154:Q158)</f>
        <v>0</v>
      </c>
      <c r="R159" s="824"/>
      <c r="S159" s="829">
        <f>+R159-O159</f>
        <v>0</v>
      </c>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row>
    <row r="160" spans="1:108" ht="14.25" thickTop="1" x14ac:dyDescent="0.25">
      <c r="A160" s="434">
        <f>Report!B40</f>
        <v>219</v>
      </c>
      <c r="B160" s="527" t="str">
        <f>Report!C40</f>
        <v>Other Professional (Acoustical, lighting, micro climate, traffic control, security key codes etc.)</v>
      </c>
      <c r="C160" s="419"/>
      <c r="D160" s="419"/>
      <c r="E160" s="419"/>
      <c r="F160" s="420"/>
      <c r="G160" s="421">
        <f ca="1">+Report!H40</f>
        <v>0</v>
      </c>
      <c r="H160" s="418" t="s">
        <v>1</v>
      </c>
      <c r="I160" s="418"/>
      <c r="J160" s="418"/>
      <c r="K160" s="418"/>
      <c r="L160" s="417"/>
      <c r="M160" s="435"/>
      <c r="N160" s="605"/>
      <c r="O160" s="605"/>
      <c r="P160" s="605"/>
      <c r="Q160" s="813"/>
      <c r="R160" s="832" t="s">
        <v>296</v>
      </c>
      <c r="S160" s="828"/>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row>
    <row r="161" spans="1:108" ht="13.5" x14ac:dyDescent="0.25">
      <c r="A161" s="436"/>
      <c r="B161" s="528" t="s">
        <v>7</v>
      </c>
      <c r="C161" s="626"/>
      <c r="D161" s="581"/>
      <c r="E161" s="581"/>
      <c r="F161" s="581"/>
      <c r="G161" s="581"/>
      <c r="H161" s="448">
        <f>SUM(I161:K161)</f>
        <v>0</v>
      </c>
      <c r="I161" s="447"/>
      <c r="J161" s="447"/>
      <c r="K161" s="447"/>
      <c r="L161" s="417" t="str">
        <f>+IF(AND(+H161&gt;0,(+Q161=0)),"PD", " ")</f>
        <v xml:space="preserve"> </v>
      </c>
      <c r="M161" s="435"/>
      <c r="N161" s="448">
        <f>+O161+P161</f>
        <v>0</v>
      </c>
      <c r="O161" s="690"/>
      <c r="P161" s="690"/>
      <c r="Q161" s="814">
        <f>+H161-N161</f>
        <v>0</v>
      </c>
      <c r="R161" s="833" t="s">
        <v>297</v>
      </c>
      <c r="S161" s="828"/>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row>
    <row r="162" spans="1:108" ht="13.5" x14ac:dyDescent="0.25">
      <c r="A162" s="436"/>
      <c r="B162" s="528">
        <v>2</v>
      </c>
      <c r="C162" s="626"/>
      <c r="D162" s="581"/>
      <c r="E162" s="581"/>
      <c r="F162" s="581"/>
      <c r="G162" s="581"/>
      <c r="H162" s="448">
        <f t="shared" ref="H162:H164" si="94">SUM(I162:K162)</f>
        <v>0</v>
      </c>
      <c r="I162" s="447"/>
      <c r="J162" s="447"/>
      <c r="K162" s="447"/>
      <c r="L162" s="417" t="str">
        <f t="shared" ref="L162:L165" si="95">+IF(AND(+H162&gt;0,(+Q162=0)),"PD", " ")</f>
        <v xml:space="preserve"> </v>
      </c>
      <c r="M162" s="435"/>
      <c r="N162" s="448">
        <f t="shared" ref="N162:N165" si="96">+O162+P162</f>
        <v>0</v>
      </c>
      <c r="O162" s="690"/>
      <c r="P162" s="690"/>
      <c r="Q162" s="814">
        <f t="shared" ref="Q162:Q165" si="97">+H162-N162</f>
        <v>0</v>
      </c>
      <c r="R162" s="827"/>
      <c r="S162" s="828"/>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row>
    <row r="163" spans="1:108" ht="13.5" x14ac:dyDescent="0.25">
      <c r="A163" s="436"/>
      <c r="B163" s="528">
        <v>3</v>
      </c>
      <c r="C163" s="626"/>
      <c r="D163" s="581"/>
      <c r="E163" s="581"/>
      <c r="F163" s="581"/>
      <c r="G163" s="581"/>
      <c r="H163" s="448">
        <f t="shared" si="94"/>
        <v>0</v>
      </c>
      <c r="I163" s="447"/>
      <c r="J163" s="447"/>
      <c r="K163" s="447"/>
      <c r="L163" s="417" t="str">
        <f t="shared" si="95"/>
        <v xml:space="preserve"> </v>
      </c>
      <c r="M163" s="435"/>
      <c r="N163" s="448">
        <f t="shared" si="96"/>
        <v>0</v>
      </c>
      <c r="O163" s="690"/>
      <c r="P163" s="690"/>
      <c r="Q163" s="814">
        <f t="shared" si="97"/>
        <v>0</v>
      </c>
      <c r="R163" s="827"/>
      <c r="S163" s="828"/>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row>
    <row r="164" spans="1:108" ht="13.5" x14ac:dyDescent="0.25">
      <c r="A164" s="436"/>
      <c r="B164" s="528">
        <v>4</v>
      </c>
      <c r="C164" s="626"/>
      <c r="D164" s="581"/>
      <c r="E164" s="581"/>
      <c r="F164" s="581"/>
      <c r="G164" s="581"/>
      <c r="H164" s="448">
        <f t="shared" si="94"/>
        <v>0</v>
      </c>
      <c r="I164" s="447"/>
      <c r="J164" s="447"/>
      <c r="K164" s="447"/>
      <c r="L164" s="417" t="str">
        <f t="shared" si="95"/>
        <v xml:space="preserve"> </v>
      </c>
      <c r="M164" s="435"/>
      <c r="N164" s="448">
        <f t="shared" si="96"/>
        <v>0</v>
      </c>
      <c r="O164" s="690"/>
      <c r="P164" s="690"/>
      <c r="Q164" s="814">
        <f t="shared" si="97"/>
        <v>0</v>
      </c>
      <c r="R164" s="827"/>
      <c r="S164" s="828"/>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row>
    <row r="165" spans="1:108" ht="13.5" x14ac:dyDescent="0.25">
      <c r="A165" s="436"/>
      <c r="B165" s="528">
        <v>5</v>
      </c>
      <c r="C165" s="627"/>
      <c r="D165" s="581"/>
      <c r="E165" s="581"/>
      <c r="F165" s="581"/>
      <c r="G165" s="581"/>
      <c r="H165" s="448">
        <f>SUM(I165:K165)</f>
        <v>0</v>
      </c>
      <c r="I165" s="447"/>
      <c r="J165" s="447"/>
      <c r="K165" s="447"/>
      <c r="L165" s="417" t="str">
        <f t="shared" si="95"/>
        <v xml:space="preserve"> </v>
      </c>
      <c r="M165" s="435"/>
      <c r="N165" s="448">
        <f t="shared" si="96"/>
        <v>0</v>
      </c>
      <c r="O165" s="690"/>
      <c r="P165" s="690"/>
      <c r="Q165" s="814">
        <f t="shared" si="97"/>
        <v>0</v>
      </c>
      <c r="R165" s="827"/>
      <c r="S165" s="828"/>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row>
    <row r="166" spans="1:108" ht="14.25" thickBot="1" x14ac:dyDescent="0.3">
      <c r="A166" s="436"/>
      <c r="B166" s="529"/>
      <c r="C166" s="416"/>
      <c r="D166" s="417"/>
      <c r="E166" s="417"/>
      <c r="F166" s="418"/>
      <c r="G166" s="418"/>
      <c r="H166" s="445">
        <f>SUM(H161:H165)</f>
        <v>0</v>
      </c>
      <c r="I166" s="446">
        <f>SUM(I161:I165)</f>
        <v>0</v>
      </c>
      <c r="J166" s="446">
        <f>SUM(J161:J165)</f>
        <v>0</v>
      </c>
      <c r="K166" s="446">
        <f>SUM(K161:K165)</f>
        <v>0</v>
      </c>
      <c r="L166" s="800"/>
      <c r="M166" s="604">
        <f ca="1">+G160-H166</f>
        <v>0</v>
      </c>
      <c r="N166" s="445">
        <f>SUM(N161:N165)</f>
        <v>0</v>
      </c>
      <c r="O166" s="445">
        <f>SUM(O161:O165)</f>
        <v>0</v>
      </c>
      <c r="P166" s="445">
        <f>SUM(P161:P165)</f>
        <v>0</v>
      </c>
      <c r="Q166" s="815">
        <f>SUM(Q161:Q165)</f>
        <v>0</v>
      </c>
      <c r="R166" s="824"/>
      <c r="S166" s="829">
        <f>+R166-O166</f>
        <v>0</v>
      </c>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row>
    <row r="167" spans="1:108" ht="14.25" thickTop="1" x14ac:dyDescent="0.25">
      <c r="A167" s="434">
        <f>Report!B46</f>
        <v>301</v>
      </c>
      <c r="B167" s="527" t="str">
        <f>Report!C46</f>
        <v>Letter of Credit - City of Ottawa</v>
      </c>
      <c r="C167" s="419"/>
      <c r="D167" s="419"/>
      <c r="E167" s="419"/>
      <c r="F167" s="420"/>
      <c r="G167" s="421">
        <f ca="1">+Report!H46</f>
        <v>0</v>
      </c>
      <c r="H167" s="418" t="s">
        <v>1</v>
      </c>
      <c r="I167" s="418"/>
      <c r="J167" s="418"/>
      <c r="K167" s="418"/>
      <c r="L167" s="417"/>
      <c r="M167" s="435"/>
      <c r="N167" s="605"/>
      <c r="O167" s="605"/>
      <c r="P167" s="605"/>
      <c r="Q167" s="813"/>
      <c r="R167" s="832" t="s">
        <v>298</v>
      </c>
      <c r="S167" s="828"/>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row>
    <row r="168" spans="1:108" ht="13.5" x14ac:dyDescent="0.25">
      <c r="A168" s="436"/>
      <c r="B168" s="528" t="s">
        <v>7</v>
      </c>
      <c r="C168" s="626"/>
      <c r="D168" s="581"/>
      <c r="E168" s="581"/>
      <c r="F168" s="581"/>
      <c r="G168" s="581"/>
      <c r="H168" s="448">
        <f>SUM(I168:K168)</f>
        <v>0</v>
      </c>
      <c r="I168" s="447"/>
      <c r="J168" s="447"/>
      <c r="K168" s="447"/>
      <c r="L168" s="417" t="str">
        <f>+IF(AND(+H168&gt;0,(+Q168=0)),"PD", " ")</f>
        <v xml:space="preserve"> </v>
      </c>
      <c r="M168" s="435"/>
      <c r="N168" s="448">
        <f>+O168+P168</f>
        <v>0</v>
      </c>
      <c r="O168" s="690"/>
      <c r="P168" s="690"/>
      <c r="Q168" s="814">
        <f>+H168-N168</f>
        <v>0</v>
      </c>
      <c r="R168" s="833" t="s">
        <v>299</v>
      </c>
      <c r="S168" s="828"/>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row>
    <row r="169" spans="1:108" ht="13.5" x14ac:dyDescent="0.25">
      <c r="A169" s="436"/>
      <c r="B169" s="528">
        <v>2</v>
      </c>
      <c r="C169" s="626"/>
      <c r="D169" s="581"/>
      <c r="E169" s="581"/>
      <c r="F169" s="581"/>
      <c r="G169" s="581"/>
      <c r="H169" s="448">
        <f t="shared" ref="H169:H171" si="98">SUM(I169:K169)</f>
        <v>0</v>
      </c>
      <c r="I169" s="447"/>
      <c r="J169" s="447"/>
      <c r="K169" s="447"/>
      <c r="L169" s="417" t="str">
        <f t="shared" ref="L169:L172" si="99">+IF(AND(+H169&gt;0,(+Q169=0)),"PD", " ")</f>
        <v xml:space="preserve"> </v>
      </c>
      <c r="M169" s="435"/>
      <c r="N169" s="448">
        <f t="shared" ref="N169:N172" si="100">+O169+P169</f>
        <v>0</v>
      </c>
      <c r="O169" s="690"/>
      <c r="P169" s="690"/>
      <c r="Q169" s="814">
        <f t="shared" ref="Q169:Q172" si="101">+H169-N169</f>
        <v>0</v>
      </c>
      <c r="R169" s="827"/>
      <c r="S169" s="828"/>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row>
    <row r="170" spans="1:108" ht="13.5" x14ac:dyDescent="0.25">
      <c r="A170" s="436"/>
      <c r="B170" s="528">
        <v>3</v>
      </c>
      <c r="C170" s="626"/>
      <c r="D170" s="581"/>
      <c r="E170" s="581"/>
      <c r="F170" s="581"/>
      <c r="G170" s="581"/>
      <c r="H170" s="448">
        <f t="shared" si="98"/>
        <v>0</v>
      </c>
      <c r="I170" s="447"/>
      <c r="J170" s="447"/>
      <c r="K170" s="447"/>
      <c r="L170" s="417" t="str">
        <f t="shared" si="99"/>
        <v xml:space="preserve"> </v>
      </c>
      <c r="M170" s="435"/>
      <c r="N170" s="448">
        <f t="shared" si="100"/>
        <v>0</v>
      </c>
      <c r="O170" s="690"/>
      <c r="P170" s="690"/>
      <c r="Q170" s="814">
        <f t="shared" si="101"/>
        <v>0</v>
      </c>
      <c r="R170" s="827"/>
      <c r="S170" s="828"/>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row>
    <row r="171" spans="1:108" ht="13.5" x14ac:dyDescent="0.25">
      <c r="A171" s="436"/>
      <c r="B171" s="528">
        <v>4</v>
      </c>
      <c r="C171" s="626"/>
      <c r="D171" s="581"/>
      <c r="E171" s="581"/>
      <c r="F171" s="581"/>
      <c r="G171" s="581"/>
      <c r="H171" s="448">
        <f t="shared" si="98"/>
        <v>0</v>
      </c>
      <c r="I171" s="447"/>
      <c r="J171" s="447"/>
      <c r="K171" s="447"/>
      <c r="L171" s="417" t="str">
        <f t="shared" si="99"/>
        <v xml:space="preserve"> </v>
      </c>
      <c r="M171" s="435"/>
      <c r="N171" s="448">
        <f t="shared" si="100"/>
        <v>0</v>
      </c>
      <c r="O171" s="690"/>
      <c r="P171" s="690"/>
      <c r="Q171" s="814">
        <f t="shared" si="101"/>
        <v>0</v>
      </c>
      <c r="R171" s="827"/>
      <c r="S171" s="828"/>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row>
    <row r="172" spans="1:108" ht="13.5" x14ac:dyDescent="0.25">
      <c r="A172" s="436"/>
      <c r="B172" s="528">
        <v>5</v>
      </c>
      <c r="C172" s="627"/>
      <c r="D172" s="581"/>
      <c r="E172" s="581"/>
      <c r="F172" s="581"/>
      <c r="G172" s="581"/>
      <c r="H172" s="448">
        <f>SUM(I172:K172)</f>
        <v>0</v>
      </c>
      <c r="I172" s="447"/>
      <c r="J172" s="447"/>
      <c r="K172" s="447"/>
      <c r="L172" s="417" t="str">
        <f t="shared" si="99"/>
        <v xml:space="preserve"> </v>
      </c>
      <c r="M172" s="435"/>
      <c r="N172" s="448">
        <f t="shared" si="100"/>
        <v>0</v>
      </c>
      <c r="O172" s="690"/>
      <c r="P172" s="690"/>
      <c r="Q172" s="814">
        <f t="shared" si="101"/>
        <v>0</v>
      </c>
      <c r="R172" s="827"/>
      <c r="S172" s="828"/>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row>
    <row r="173" spans="1:108" ht="14.25" thickBot="1" x14ac:dyDescent="0.3">
      <c r="A173" s="436"/>
      <c r="B173" s="529"/>
      <c r="C173" s="416"/>
      <c r="D173" s="417"/>
      <c r="E173" s="417"/>
      <c r="F173" s="418"/>
      <c r="G173" s="418"/>
      <c r="H173" s="445">
        <f>SUM(H168:H172)</f>
        <v>0</v>
      </c>
      <c r="I173" s="446">
        <f>SUM(I168:I172)</f>
        <v>0</v>
      </c>
      <c r="J173" s="446">
        <f>SUM(J168:J172)</f>
        <v>0</v>
      </c>
      <c r="K173" s="446">
        <f>SUM(K168:K172)</f>
        <v>0</v>
      </c>
      <c r="L173" s="800"/>
      <c r="M173" s="604">
        <f ca="1">+G167-H173</f>
        <v>0</v>
      </c>
      <c r="N173" s="445">
        <f>SUM(N168:N172)</f>
        <v>0</v>
      </c>
      <c r="O173" s="445">
        <f>SUM(O168:O172)</f>
        <v>0</v>
      </c>
      <c r="P173" s="445">
        <f>SUM(P168:P172)</f>
        <v>0</v>
      </c>
      <c r="Q173" s="815">
        <f>SUM(Q168:Q172)</f>
        <v>0</v>
      </c>
      <c r="R173" s="824"/>
      <c r="S173" s="829">
        <f>+R173-O173</f>
        <v>0</v>
      </c>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row>
    <row r="174" spans="1:108" ht="14.25" thickTop="1" x14ac:dyDescent="0.25">
      <c r="A174" s="434">
        <f>Report!B47</f>
        <v>302</v>
      </c>
      <c r="B174" s="527" t="str">
        <f>Report!C47</f>
        <v>Certification (LEED)</v>
      </c>
      <c r="C174" s="419"/>
      <c r="D174" s="419"/>
      <c r="E174" s="419"/>
      <c r="F174" s="420"/>
      <c r="G174" s="421">
        <f ca="1">+Report!H47</f>
        <v>0</v>
      </c>
      <c r="H174" s="418" t="s">
        <v>1</v>
      </c>
      <c r="I174" s="418"/>
      <c r="J174" s="418"/>
      <c r="K174" s="418"/>
      <c r="L174" s="417"/>
      <c r="M174" s="435"/>
      <c r="N174" s="605"/>
      <c r="O174" s="605"/>
      <c r="P174" s="605"/>
      <c r="Q174" s="813"/>
      <c r="R174" s="832" t="s">
        <v>300</v>
      </c>
      <c r="S174" s="828"/>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row>
    <row r="175" spans="1:108" ht="13.5" x14ac:dyDescent="0.25">
      <c r="A175" s="436"/>
      <c r="B175" s="528" t="s">
        <v>7</v>
      </c>
      <c r="C175" s="626"/>
      <c r="D175" s="581"/>
      <c r="E175" s="581"/>
      <c r="F175" s="581"/>
      <c r="G175" s="581"/>
      <c r="H175" s="448">
        <f>SUM(I175:K175)</f>
        <v>0</v>
      </c>
      <c r="I175" s="447"/>
      <c r="J175" s="447"/>
      <c r="K175" s="447"/>
      <c r="L175" s="417" t="str">
        <f>+IF(AND(+H175&gt;0,(+Q175=0)),"PD", " ")</f>
        <v xml:space="preserve"> </v>
      </c>
      <c r="M175" s="435"/>
      <c r="N175" s="448">
        <f>+O175+P175</f>
        <v>0</v>
      </c>
      <c r="O175" s="690"/>
      <c r="P175" s="690"/>
      <c r="Q175" s="814">
        <f>+H175-N175</f>
        <v>0</v>
      </c>
      <c r="R175" s="833" t="s">
        <v>38</v>
      </c>
      <c r="S175" s="828"/>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row>
    <row r="176" spans="1:108" ht="13.5" x14ac:dyDescent="0.25">
      <c r="A176" s="436"/>
      <c r="B176" s="528">
        <v>2</v>
      </c>
      <c r="C176" s="626"/>
      <c r="D176" s="581"/>
      <c r="E176" s="581"/>
      <c r="F176" s="581"/>
      <c r="G176" s="581"/>
      <c r="H176" s="448">
        <f t="shared" ref="H176:H178" si="102">SUM(I176:K176)</f>
        <v>0</v>
      </c>
      <c r="I176" s="447"/>
      <c r="J176" s="447"/>
      <c r="K176" s="447"/>
      <c r="L176" s="417" t="str">
        <f t="shared" ref="L176:L179" si="103">+IF(AND(+H176&gt;0,(+Q176=0)),"PD", " ")</f>
        <v xml:space="preserve"> </v>
      </c>
      <c r="M176" s="435"/>
      <c r="N176" s="448">
        <f t="shared" ref="N176:N179" si="104">+O176+P176</f>
        <v>0</v>
      </c>
      <c r="O176" s="690"/>
      <c r="P176" s="690"/>
      <c r="Q176" s="814">
        <f t="shared" ref="Q176:Q179" si="105">+H176-N176</f>
        <v>0</v>
      </c>
      <c r="R176" s="827"/>
      <c r="S176" s="828"/>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row>
    <row r="177" spans="1:108" ht="13.5" x14ac:dyDescent="0.25">
      <c r="A177" s="436"/>
      <c r="B177" s="528">
        <v>3</v>
      </c>
      <c r="C177" s="626"/>
      <c r="D177" s="581"/>
      <c r="E177" s="581"/>
      <c r="F177" s="581"/>
      <c r="G177" s="581"/>
      <c r="H177" s="448">
        <f t="shared" si="102"/>
        <v>0</v>
      </c>
      <c r="I177" s="447"/>
      <c r="J177" s="447"/>
      <c r="K177" s="447"/>
      <c r="L177" s="417" t="str">
        <f t="shared" si="103"/>
        <v xml:space="preserve"> </v>
      </c>
      <c r="M177" s="435"/>
      <c r="N177" s="448">
        <f t="shared" si="104"/>
        <v>0</v>
      </c>
      <c r="O177" s="690"/>
      <c r="P177" s="690"/>
      <c r="Q177" s="814">
        <f t="shared" si="105"/>
        <v>0</v>
      </c>
      <c r="R177" s="827"/>
      <c r="S177" s="828"/>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row>
    <row r="178" spans="1:108" ht="13.5" x14ac:dyDescent="0.25">
      <c r="A178" s="436"/>
      <c r="B178" s="528">
        <v>4</v>
      </c>
      <c r="C178" s="626"/>
      <c r="D178" s="581"/>
      <c r="E178" s="581"/>
      <c r="F178" s="581"/>
      <c r="G178" s="581"/>
      <c r="H178" s="448">
        <f t="shared" si="102"/>
        <v>0</v>
      </c>
      <c r="I178" s="447"/>
      <c r="J178" s="447"/>
      <c r="K178" s="447"/>
      <c r="L178" s="417" t="str">
        <f t="shared" si="103"/>
        <v xml:space="preserve"> </v>
      </c>
      <c r="M178" s="435"/>
      <c r="N178" s="448">
        <f t="shared" si="104"/>
        <v>0</v>
      </c>
      <c r="O178" s="690"/>
      <c r="P178" s="690"/>
      <c r="Q178" s="814">
        <f t="shared" si="105"/>
        <v>0</v>
      </c>
      <c r="R178" s="827"/>
      <c r="S178" s="828"/>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row>
    <row r="179" spans="1:108" ht="13.5" x14ac:dyDescent="0.25">
      <c r="A179" s="436"/>
      <c r="B179" s="528">
        <v>5</v>
      </c>
      <c r="C179" s="627"/>
      <c r="D179" s="581"/>
      <c r="E179" s="581"/>
      <c r="F179" s="581"/>
      <c r="G179" s="581"/>
      <c r="H179" s="448">
        <f>SUM(I179:K179)</f>
        <v>0</v>
      </c>
      <c r="I179" s="447"/>
      <c r="J179" s="447"/>
      <c r="K179" s="447"/>
      <c r="L179" s="417" t="str">
        <f t="shared" si="103"/>
        <v xml:space="preserve"> </v>
      </c>
      <c r="M179" s="435"/>
      <c r="N179" s="448">
        <f t="shared" si="104"/>
        <v>0</v>
      </c>
      <c r="O179" s="690"/>
      <c r="P179" s="690"/>
      <c r="Q179" s="814">
        <f t="shared" si="105"/>
        <v>0</v>
      </c>
      <c r="R179" s="827"/>
      <c r="S179" s="828"/>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row>
    <row r="180" spans="1:108" ht="14.25" thickBot="1" x14ac:dyDescent="0.3">
      <c r="A180" s="436"/>
      <c r="B180" s="529"/>
      <c r="C180" s="416"/>
      <c r="D180" s="417"/>
      <c r="E180" s="417"/>
      <c r="F180" s="418"/>
      <c r="G180" s="418"/>
      <c r="H180" s="445">
        <f>SUM(H175:H179)</f>
        <v>0</v>
      </c>
      <c r="I180" s="446">
        <f>SUM(I175:I179)</f>
        <v>0</v>
      </c>
      <c r="J180" s="446">
        <f>SUM(J175:J179)</f>
        <v>0</v>
      </c>
      <c r="K180" s="446">
        <f>SUM(K175:K179)</f>
        <v>0</v>
      </c>
      <c r="L180" s="800"/>
      <c r="M180" s="604">
        <f ca="1">+G174-H180</f>
        <v>0</v>
      </c>
      <c r="N180" s="445">
        <f>SUM(N175:N179)</f>
        <v>0</v>
      </c>
      <c r="O180" s="445">
        <f>SUM(O175:O179)</f>
        <v>0</v>
      </c>
      <c r="P180" s="445">
        <f>SUM(P175:P179)</f>
        <v>0</v>
      </c>
      <c r="Q180" s="815">
        <f>SUM(Q175:Q179)</f>
        <v>0</v>
      </c>
      <c r="R180" s="824"/>
      <c r="S180" s="829">
        <f>+R180-O180</f>
        <v>0</v>
      </c>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row>
    <row r="181" spans="1:108" ht="14.25" thickTop="1" x14ac:dyDescent="0.25">
      <c r="A181" s="434">
        <f>Report!B48</f>
        <v>303</v>
      </c>
      <c r="B181" s="527" t="str">
        <f>Report!C48</f>
        <v>Environmental Approvals (i.e.. MOE)</v>
      </c>
      <c r="C181" s="419"/>
      <c r="D181" s="419"/>
      <c r="E181" s="419"/>
      <c r="F181" s="420"/>
      <c r="G181" s="421">
        <f ca="1">+Report!H48</f>
        <v>0</v>
      </c>
      <c r="H181" s="418" t="s">
        <v>1</v>
      </c>
      <c r="I181" s="418"/>
      <c r="J181" s="418"/>
      <c r="K181" s="418"/>
      <c r="L181" s="417"/>
      <c r="M181" s="435"/>
      <c r="N181" s="605"/>
      <c r="O181" s="605"/>
      <c r="P181" s="605"/>
      <c r="Q181" s="813"/>
      <c r="R181" s="832" t="s">
        <v>301</v>
      </c>
      <c r="S181" s="828"/>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row>
    <row r="182" spans="1:108" ht="13.5" x14ac:dyDescent="0.25">
      <c r="A182" s="436"/>
      <c r="B182" s="528" t="s">
        <v>7</v>
      </c>
      <c r="C182" s="626"/>
      <c r="D182" s="581"/>
      <c r="E182" s="581"/>
      <c r="F182" s="581"/>
      <c r="G182" s="581"/>
      <c r="H182" s="448">
        <f>SUM(I182:K182)</f>
        <v>0</v>
      </c>
      <c r="I182" s="447"/>
      <c r="J182" s="447"/>
      <c r="K182" s="447"/>
      <c r="L182" s="417" t="str">
        <f>+IF(AND(+H182&gt;0,(+Q182=0)),"PD", " ")</f>
        <v xml:space="preserve"> </v>
      </c>
      <c r="M182" s="435"/>
      <c r="N182" s="448">
        <f>+O182+P182</f>
        <v>0</v>
      </c>
      <c r="O182" s="690"/>
      <c r="P182" s="690"/>
      <c r="Q182" s="814">
        <f>+H182-N182</f>
        <v>0</v>
      </c>
      <c r="R182" s="833" t="s">
        <v>302</v>
      </c>
      <c r="S182" s="828"/>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row>
    <row r="183" spans="1:108" ht="13.5" x14ac:dyDescent="0.25">
      <c r="A183" s="436"/>
      <c r="B183" s="528">
        <v>2</v>
      </c>
      <c r="C183" s="626"/>
      <c r="D183" s="581"/>
      <c r="E183" s="581"/>
      <c r="F183" s="581"/>
      <c r="G183" s="581"/>
      <c r="H183" s="448">
        <f t="shared" ref="H183:H185" si="106">SUM(I183:K183)</f>
        <v>0</v>
      </c>
      <c r="I183" s="447"/>
      <c r="J183" s="447"/>
      <c r="K183" s="447"/>
      <c r="L183" s="417" t="str">
        <f t="shared" ref="L183:L186" si="107">+IF(AND(+H183&gt;0,(+Q183=0)),"PD", " ")</f>
        <v xml:space="preserve"> </v>
      </c>
      <c r="M183" s="435"/>
      <c r="N183" s="448">
        <f t="shared" ref="N183:N186" si="108">+O183+P183</f>
        <v>0</v>
      </c>
      <c r="O183" s="690"/>
      <c r="P183" s="690"/>
      <c r="Q183" s="814">
        <f t="shared" ref="Q183:Q186" si="109">+H183-N183</f>
        <v>0</v>
      </c>
      <c r="R183" s="827"/>
      <c r="S183" s="828"/>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row>
    <row r="184" spans="1:108" ht="13.5" x14ac:dyDescent="0.25">
      <c r="A184" s="436"/>
      <c r="B184" s="528">
        <v>3</v>
      </c>
      <c r="C184" s="626"/>
      <c r="D184" s="581"/>
      <c r="E184" s="581"/>
      <c r="F184" s="581"/>
      <c r="G184" s="581"/>
      <c r="H184" s="448">
        <f t="shared" si="106"/>
        <v>0</v>
      </c>
      <c r="I184" s="447"/>
      <c r="J184" s="447"/>
      <c r="K184" s="447"/>
      <c r="L184" s="417" t="str">
        <f t="shared" si="107"/>
        <v xml:space="preserve"> </v>
      </c>
      <c r="M184" s="435"/>
      <c r="N184" s="448">
        <f t="shared" si="108"/>
        <v>0</v>
      </c>
      <c r="O184" s="690"/>
      <c r="P184" s="690"/>
      <c r="Q184" s="814">
        <f t="shared" si="109"/>
        <v>0</v>
      </c>
      <c r="R184" s="827"/>
      <c r="S184" s="828"/>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row>
    <row r="185" spans="1:108" ht="13.5" x14ac:dyDescent="0.25">
      <c r="A185" s="436"/>
      <c r="B185" s="528">
        <v>4</v>
      </c>
      <c r="C185" s="626"/>
      <c r="D185" s="581"/>
      <c r="E185" s="581"/>
      <c r="F185" s="581"/>
      <c r="G185" s="581"/>
      <c r="H185" s="448">
        <f t="shared" si="106"/>
        <v>0</v>
      </c>
      <c r="I185" s="447"/>
      <c r="J185" s="447"/>
      <c r="K185" s="447"/>
      <c r="L185" s="417" t="str">
        <f t="shared" si="107"/>
        <v xml:space="preserve"> </v>
      </c>
      <c r="M185" s="435"/>
      <c r="N185" s="448">
        <f t="shared" si="108"/>
        <v>0</v>
      </c>
      <c r="O185" s="690"/>
      <c r="P185" s="690"/>
      <c r="Q185" s="814">
        <f t="shared" si="109"/>
        <v>0</v>
      </c>
      <c r="R185" s="827"/>
      <c r="S185" s="828"/>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row>
    <row r="186" spans="1:108" ht="13.5" x14ac:dyDescent="0.25">
      <c r="A186" s="436"/>
      <c r="B186" s="528">
        <v>5</v>
      </c>
      <c r="C186" s="627"/>
      <c r="D186" s="581"/>
      <c r="E186" s="581"/>
      <c r="F186" s="581"/>
      <c r="G186" s="581"/>
      <c r="H186" s="448">
        <f>SUM(I186:K186)</f>
        <v>0</v>
      </c>
      <c r="I186" s="447"/>
      <c r="J186" s="447"/>
      <c r="K186" s="447"/>
      <c r="L186" s="417" t="str">
        <f t="shared" si="107"/>
        <v xml:space="preserve"> </v>
      </c>
      <c r="M186" s="435"/>
      <c r="N186" s="448">
        <f t="shared" si="108"/>
        <v>0</v>
      </c>
      <c r="O186" s="690"/>
      <c r="P186" s="690"/>
      <c r="Q186" s="814">
        <f t="shared" si="109"/>
        <v>0</v>
      </c>
      <c r="R186" s="827"/>
      <c r="S186" s="828"/>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row>
    <row r="187" spans="1:108" ht="14.25" thickBot="1" x14ac:dyDescent="0.3">
      <c r="A187" s="436"/>
      <c r="B187" s="529"/>
      <c r="C187" s="416"/>
      <c r="D187" s="417"/>
      <c r="E187" s="417"/>
      <c r="F187" s="418"/>
      <c r="G187" s="418"/>
      <c r="H187" s="445">
        <f>SUM(H182:H186)</f>
        <v>0</v>
      </c>
      <c r="I187" s="446">
        <f>SUM(I182:I186)</f>
        <v>0</v>
      </c>
      <c r="J187" s="446">
        <f>SUM(J182:J186)</f>
        <v>0</v>
      </c>
      <c r="K187" s="446">
        <f>SUM(K182:K186)</f>
        <v>0</v>
      </c>
      <c r="L187" s="800"/>
      <c r="M187" s="604">
        <f ca="1">+G181-H187</f>
        <v>0</v>
      </c>
      <c r="N187" s="445">
        <f>SUM(N182:N186)</f>
        <v>0</v>
      </c>
      <c r="O187" s="445">
        <f>SUM(O182:O186)</f>
        <v>0</v>
      </c>
      <c r="P187" s="445">
        <f>SUM(P182:P186)</f>
        <v>0</v>
      </c>
      <c r="Q187" s="815">
        <f>SUM(Q182:Q186)</f>
        <v>0</v>
      </c>
      <c r="R187" s="824"/>
      <c r="S187" s="829">
        <f>+R187-O187</f>
        <v>0</v>
      </c>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row>
    <row r="188" spans="1:108" ht="14.25" thickTop="1" x14ac:dyDescent="0.25">
      <c r="A188" s="434">
        <f>Report!B49</f>
        <v>304</v>
      </c>
      <c r="B188" s="527" t="str">
        <f>Report!C49</f>
        <v>Community &amp; Master Plan Issues</v>
      </c>
      <c r="C188" s="419"/>
      <c r="D188" s="419"/>
      <c r="E188" s="419"/>
      <c r="F188" s="420"/>
      <c r="G188" s="421">
        <f ca="1">+Report!H49</f>
        <v>0</v>
      </c>
      <c r="H188" s="418" t="s">
        <v>1</v>
      </c>
      <c r="I188" s="418"/>
      <c r="J188" s="418"/>
      <c r="K188" s="418"/>
      <c r="L188" s="417"/>
      <c r="M188" s="435"/>
      <c r="N188" s="605"/>
      <c r="O188" s="605"/>
      <c r="P188" s="605"/>
      <c r="Q188" s="813"/>
      <c r="R188" s="832" t="s">
        <v>303</v>
      </c>
      <c r="S188" s="828"/>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row>
    <row r="189" spans="1:108" ht="13.5" x14ac:dyDescent="0.25">
      <c r="A189" s="436"/>
      <c r="B189" s="528" t="s">
        <v>7</v>
      </c>
      <c r="C189" s="626"/>
      <c r="D189" s="581"/>
      <c r="E189" s="581"/>
      <c r="F189" s="581"/>
      <c r="G189" s="581"/>
      <c r="H189" s="448">
        <f>SUM(I189:K189)</f>
        <v>0</v>
      </c>
      <c r="I189" s="447"/>
      <c r="J189" s="447"/>
      <c r="K189" s="447"/>
      <c r="L189" s="417" t="str">
        <f>+IF(AND(+H189&gt;0,(+Q189=0)),"PD", " ")</f>
        <v xml:space="preserve"> </v>
      </c>
      <c r="M189" s="435"/>
      <c r="N189" s="448">
        <f>+O189+P189</f>
        <v>0</v>
      </c>
      <c r="O189" s="690"/>
      <c r="P189" s="690"/>
      <c r="Q189" s="814">
        <f>+H189-N189</f>
        <v>0</v>
      </c>
      <c r="R189" s="833" t="s">
        <v>304</v>
      </c>
      <c r="S189" s="828"/>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row>
    <row r="190" spans="1:108" ht="13.5" x14ac:dyDescent="0.25">
      <c r="A190" s="436"/>
      <c r="B190" s="528">
        <v>2</v>
      </c>
      <c r="C190" s="626"/>
      <c r="D190" s="581"/>
      <c r="E190" s="581"/>
      <c r="F190" s="581"/>
      <c r="G190" s="581"/>
      <c r="H190" s="448">
        <f t="shared" ref="H190:H192" si="110">SUM(I190:K190)</f>
        <v>0</v>
      </c>
      <c r="I190" s="447"/>
      <c r="J190" s="447"/>
      <c r="K190" s="447"/>
      <c r="L190" s="417" t="str">
        <f t="shared" ref="L190:L193" si="111">+IF(AND(+H190&gt;0,(+Q190=0)),"PD", " ")</f>
        <v xml:space="preserve"> </v>
      </c>
      <c r="M190" s="435"/>
      <c r="N190" s="448">
        <f t="shared" ref="N190:N193" si="112">+O190+P190</f>
        <v>0</v>
      </c>
      <c r="O190" s="690"/>
      <c r="P190" s="690"/>
      <c r="Q190" s="814">
        <f t="shared" ref="Q190:Q193" si="113">+H190-N190</f>
        <v>0</v>
      </c>
      <c r="R190" s="827"/>
      <c r="S190" s="828"/>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row>
    <row r="191" spans="1:108" ht="13.5" x14ac:dyDescent="0.25">
      <c r="A191" s="436"/>
      <c r="B191" s="528">
        <v>3</v>
      </c>
      <c r="C191" s="626"/>
      <c r="D191" s="581"/>
      <c r="E191" s="581"/>
      <c r="F191" s="581"/>
      <c r="G191" s="581"/>
      <c r="H191" s="448">
        <f t="shared" si="110"/>
        <v>0</v>
      </c>
      <c r="I191" s="447"/>
      <c r="J191" s="447"/>
      <c r="K191" s="447"/>
      <c r="L191" s="417" t="str">
        <f t="shared" si="111"/>
        <v xml:space="preserve"> </v>
      </c>
      <c r="M191" s="435"/>
      <c r="N191" s="448">
        <f t="shared" si="112"/>
        <v>0</v>
      </c>
      <c r="O191" s="690"/>
      <c r="P191" s="690"/>
      <c r="Q191" s="814">
        <f t="shared" si="113"/>
        <v>0</v>
      </c>
      <c r="R191" s="827"/>
      <c r="S191" s="828"/>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row>
    <row r="192" spans="1:108" ht="13.5" x14ac:dyDescent="0.25">
      <c r="A192" s="436"/>
      <c r="B192" s="528">
        <v>4</v>
      </c>
      <c r="C192" s="626"/>
      <c r="D192" s="581"/>
      <c r="E192" s="581"/>
      <c r="F192" s="581"/>
      <c r="G192" s="581"/>
      <c r="H192" s="448">
        <f t="shared" si="110"/>
        <v>0</v>
      </c>
      <c r="I192" s="447"/>
      <c r="J192" s="447"/>
      <c r="K192" s="447"/>
      <c r="L192" s="417" t="str">
        <f t="shared" si="111"/>
        <v xml:space="preserve"> </v>
      </c>
      <c r="M192" s="435"/>
      <c r="N192" s="448">
        <f t="shared" si="112"/>
        <v>0</v>
      </c>
      <c r="O192" s="690"/>
      <c r="P192" s="690"/>
      <c r="Q192" s="814">
        <f t="shared" si="113"/>
        <v>0</v>
      </c>
      <c r="R192" s="827"/>
      <c r="S192" s="828"/>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row>
    <row r="193" spans="1:108" ht="13.5" x14ac:dyDescent="0.25">
      <c r="A193" s="436"/>
      <c r="B193" s="528">
        <v>5</v>
      </c>
      <c r="C193" s="627"/>
      <c r="D193" s="581"/>
      <c r="E193" s="581"/>
      <c r="F193" s="581"/>
      <c r="G193" s="581"/>
      <c r="H193" s="448">
        <f>SUM(I193:K193)</f>
        <v>0</v>
      </c>
      <c r="I193" s="447"/>
      <c r="J193" s="447"/>
      <c r="K193" s="447"/>
      <c r="L193" s="417" t="str">
        <f t="shared" si="111"/>
        <v xml:space="preserve"> </v>
      </c>
      <c r="M193" s="435"/>
      <c r="N193" s="448">
        <f t="shared" si="112"/>
        <v>0</v>
      </c>
      <c r="O193" s="690"/>
      <c r="P193" s="690"/>
      <c r="Q193" s="814">
        <f t="shared" si="113"/>
        <v>0</v>
      </c>
      <c r="R193" s="827"/>
      <c r="S193" s="828"/>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row>
    <row r="194" spans="1:108" ht="14.25" thickBot="1" x14ac:dyDescent="0.3">
      <c r="A194" s="436"/>
      <c r="B194" s="529"/>
      <c r="C194" s="416"/>
      <c r="D194" s="417"/>
      <c r="E194" s="417"/>
      <c r="F194" s="418"/>
      <c r="G194" s="418"/>
      <c r="H194" s="445">
        <f>SUM(H189:H193)</f>
        <v>0</v>
      </c>
      <c r="I194" s="446">
        <f>SUM(I189:I193)</f>
        <v>0</v>
      </c>
      <c r="J194" s="446">
        <f>SUM(J189:J193)</f>
        <v>0</v>
      </c>
      <c r="K194" s="446">
        <f>SUM(K189:K193)</f>
        <v>0</v>
      </c>
      <c r="L194" s="800"/>
      <c r="M194" s="604">
        <f ca="1">+G188-H194</f>
        <v>0</v>
      </c>
      <c r="N194" s="445">
        <f>SUM(N189:N193)</f>
        <v>0</v>
      </c>
      <c r="O194" s="445">
        <f>SUM(O189:O193)</f>
        <v>0</v>
      </c>
      <c r="P194" s="445">
        <f>SUM(P189:P193)</f>
        <v>0</v>
      </c>
      <c r="Q194" s="815">
        <f>SUM(Q189:Q193)</f>
        <v>0</v>
      </c>
      <c r="R194" s="824"/>
      <c r="S194" s="829">
        <f>+R194-O194</f>
        <v>0</v>
      </c>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row>
    <row r="195" spans="1:108" ht="14.25" thickTop="1" x14ac:dyDescent="0.25">
      <c r="A195" s="434">
        <f>Report!B50</f>
        <v>305</v>
      </c>
      <c r="B195" s="527" t="str">
        <f>Report!C50</f>
        <v>Permits (building, development)</v>
      </c>
      <c r="C195" s="419"/>
      <c r="D195" s="419"/>
      <c r="E195" s="419"/>
      <c r="F195" s="420"/>
      <c r="G195" s="421">
        <f ca="1">+Report!H50</f>
        <v>0</v>
      </c>
      <c r="H195" s="418" t="s">
        <v>1</v>
      </c>
      <c r="I195" s="418"/>
      <c r="J195" s="418"/>
      <c r="K195" s="418"/>
      <c r="L195" s="417"/>
      <c r="M195" s="435"/>
      <c r="N195" s="605"/>
      <c r="O195" s="605"/>
      <c r="P195" s="605"/>
      <c r="Q195" s="813"/>
      <c r="R195" s="832" t="s">
        <v>305</v>
      </c>
      <c r="S195" s="828"/>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row>
    <row r="196" spans="1:108" ht="13.5" x14ac:dyDescent="0.25">
      <c r="A196" s="436"/>
      <c r="B196" s="528" t="s">
        <v>7</v>
      </c>
      <c r="C196" s="626"/>
      <c r="D196" s="581"/>
      <c r="E196" s="581"/>
      <c r="F196" s="581"/>
      <c r="G196" s="581"/>
      <c r="H196" s="448">
        <f>SUM(I196:K196)</f>
        <v>0</v>
      </c>
      <c r="I196" s="447"/>
      <c r="J196" s="447"/>
      <c r="K196" s="447"/>
      <c r="L196" s="417" t="str">
        <f>+IF(AND(+H196&gt;0,(+Q196=0)),"PD", " ")</f>
        <v xml:space="preserve"> </v>
      </c>
      <c r="M196" s="435"/>
      <c r="N196" s="448">
        <f>+O196+P196</f>
        <v>0</v>
      </c>
      <c r="O196" s="690"/>
      <c r="P196" s="690"/>
      <c r="Q196" s="814">
        <f>+H196-N196</f>
        <v>0</v>
      </c>
      <c r="R196" s="833" t="s">
        <v>306</v>
      </c>
      <c r="S196" s="828"/>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row>
    <row r="197" spans="1:108" ht="13.5" x14ac:dyDescent="0.25">
      <c r="A197" s="436"/>
      <c r="B197" s="528">
        <v>2</v>
      </c>
      <c r="C197" s="626"/>
      <c r="D197" s="581"/>
      <c r="E197" s="581"/>
      <c r="F197" s="581"/>
      <c r="G197" s="581"/>
      <c r="H197" s="448">
        <f t="shared" ref="H197:H199" si="114">SUM(I197:K197)</f>
        <v>0</v>
      </c>
      <c r="I197" s="447"/>
      <c r="J197" s="447"/>
      <c r="K197" s="447"/>
      <c r="L197" s="417" t="str">
        <f t="shared" ref="L197:L200" si="115">+IF(AND(+H197&gt;0,(+Q197=0)),"PD", " ")</f>
        <v xml:space="preserve"> </v>
      </c>
      <c r="M197" s="435"/>
      <c r="N197" s="448">
        <f t="shared" ref="N197:N200" si="116">+O197+P197</f>
        <v>0</v>
      </c>
      <c r="O197" s="690"/>
      <c r="P197" s="690"/>
      <c r="Q197" s="814">
        <f t="shared" ref="Q197:Q200" si="117">+H197-N197</f>
        <v>0</v>
      </c>
      <c r="R197" s="827"/>
      <c r="S197" s="828"/>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row>
    <row r="198" spans="1:108" ht="13.5" x14ac:dyDescent="0.25">
      <c r="A198" s="436"/>
      <c r="B198" s="528">
        <v>3</v>
      </c>
      <c r="C198" s="626"/>
      <c r="D198" s="581"/>
      <c r="E198" s="581"/>
      <c r="F198" s="581"/>
      <c r="G198" s="581"/>
      <c r="H198" s="448">
        <f t="shared" si="114"/>
        <v>0</v>
      </c>
      <c r="I198" s="447"/>
      <c r="J198" s="447"/>
      <c r="K198" s="447"/>
      <c r="L198" s="417" t="str">
        <f t="shared" si="115"/>
        <v xml:space="preserve"> </v>
      </c>
      <c r="M198" s="435"/>
      <c r="N198" s="448">
        <f t="shared" si="116"/>
        <v>0</v>
      </c>
      <c r="O198" s="690"/>
      <c r="P198" s="690"/>
      <c r="Q198" s="814">
        <f t="shared" si="117"/>
        <v>0</v>
      </c>
      <c r="R198" s="827"/>
      <c r="S198" s="828"/>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row>
    <row r="199" spans="1:108" ht="13.5" x14ac:dyDescent="0.25">
      <c r="A199" s="436"/>
      <c r="B199" s="528">
        <v>4</v>
      </c>
      <c r="C199" s="626"/>
      <c r="D199" s="581"/>
      <c r="E199" s="581"/>
      <c r="F199" s="581"/>
      <c r="G199" s="581"/>
      <c r="H199" s="448">
        <f t="shared" si="114"/>
        <v>0</v>
      </c>
      <c r="I199" s="447"/>
      <c r="J199" s="447"/>
      <c r="K199" s="447"/>
      <c r="L199" s="417" t="str">
        <f t="shared" si="115"/>
        <v xml:space="preserve"> </v>
      </c>
      <c r="M199" s="435"/>
      <c r="N199" s="448">
        <f t="shared" si="116"/>
        <v>0</v>
      </c>
      <c r="O199" s="690"/>
      <c r="P199" s="690"/>
      <c r="Q199" s="814">
        <f t="shared" si="117"/>
        <v>0</v>
      </c>
      <c r="R199" s="827"/>
      <c r="S199" s="828"/>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row>
    <row r="200" spans="1:108" ht="13.5" x14ac:dyDescent="0.25">
      <c r="A200" s="436"/>
      <c r="B200" s="528">
        <v>5</v>
      </c>
      <c r="C200" s="627"/>
      <c r="D200" s="581"/>
      <c r="E200" s="581"/>
      <c r="F200" s="581"/>
      <c r="G200" s="581"/>
      <c r="H200" s="448">
        <f>SUM(I200:K200)</f>
        <v>0</v>
      </c>
      <c r="I200" s="447"/>
      <c r="J200" s="447"/>
      <c r="K200" s="447"/>
      <c r="L200" s="417" t="str">
        <f t="shared" si="115"/>
        <v xml:space="preserve"> </v>
      </c>
      <c r="M200" s="435"/>
      <c r="N200" s="448">
        <f t="shared" si="116"/>
        <v>0</v>
      </c>
      <c r="O200" s="690"/>
      <c r="P200" s="690"/>
      <c r="Q200" s="814">
        <f t="shared" si="117"/>
        <v>0</v>
      </c>
      <c r="R200" s="827"/>
      <c r="S200" s="828"/>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row>
    <row r="201" spans="1:108" ht="14.25" thickBot="1" x14ac:dyDescent="0.3">
      <c r="A201" s="436"/>
      <c r="B201" s="529"/>
      <c r="C201" s="416"/>
      <c r="D201" s="417"/>
      <c r="E201" s="417"/>
      <c r="F201" s="418"/>
      <c r="G201" s="418"/>
      <c r="H201" s="445">
        <f>SUM(H196:H200)</f>
        <v>0</v>
      </c>
      <c r="I201" s="446">
        <f>SUM(I196:I200)</f>
        <v>0</v>
      </c>
      <c r="J201" s="446">
        <f>SUM(J196:J200)</f>
        <v>0</v>
      </c>
      <c r="K201" s="446">
        <f>SUM(K196:K200)</f>
        <v>0</v>
      </c>
      <c r="L201" s="800"/>
      <c r="M201" s="604">
        <f ca="1">+G195-H201</f>
        <v>0</v>
      </c>
      <c r="N201" s="445">
        <f>SUM(N196:N200)</f>
        <v>0</v>
      </c>
      <c r="O201" s="445">
        <f>SUM(O196:O200)</f>
        <v>0</v>
      </c>
      <c r="P201" s="445">
        <f>SUM(P196:P200)</f>
        <v>0</v>
      </c>
      <c r="Q201" s="815">
        <f>SUM(Q196:Q200)</f>
        <v>0</v>
      </c>
      <c r="R201" s="824"/>
      <c r="S201" s="829">
        <f>+R201-O201</f>
        <v>0</v>
      </c>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row>
    <row r="202" spans="1:108" ht="14.25" thickTop="1" x14ac:dyDescent="0.25">
      <c r="A202" s="434">
        <f>Report!B54</f>
        <v>401</v>
      </c>
      <c r="B202" s="527" t="str">
        <f>Report!C54</f>
        <v>Insurance</v>
      </c>
      <c r="C202" s="419"/>
      <c r="D202" s="419"/>
      <c r="E202" s="419"/>
      <c r="F202" s="420"/>
      <c r="G202" s="421">
        <f ca="1">+Report!H54</f>
        <v>0</v>
      </c>
      <c r="H202" s="418" t="s">
        <v>1</v>
      </c>
      <c r="I202" s="418"/>
      <c r="J202" s="418"/>
      <c r="K202" s="418"/>
      <c r="L202" s="417"/>
      <c r="M202" s="435"/>
      <c r="N202" s="605"/>
      <c r="O202" s="605"/>
      <c r="P202" s="605"/>
      <c r="Q202" s="813"/>
      <c r="R202" s="832" t="s">
        <v>307</v>
      </c>
      <c r="S202" s="828"/>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row>
    <row r="203" spans="1:108" ht="13.5" x14ac:dyDescent="0.25">
      <c r="A203" s="436"/>
      <c r="B203" s="528" t="s">
        <v>7</v>
      </c>
      <c r="C203" s="626"/>
      <c r="D203" s="581"/>
      <c r="E203" s="581"/>
      <c r="F203" s="581"/>
      <c r="G203" s="581"/>
      <c r="H203" s="448">
        <f>SUM(I203:K203)</f>
        <v>0</v>
      </c>
      <c r="I203" s="447"/>
      <c r="J203" s="447"/>
      <c r="K203" s="447"/>
      <c r="L203" s="417" t="str">
        <f>+IF(AND(+H203&gt;0,(+Q203=0)),"PD", " ")</f>
        <v xml:space="preserve"> </v>
      </c>
      <c r="M203" s="435"/>
      <c r="N203" s="448">
        <f>+O203+P203</f>
        <v>0</v>
      </c>
      <c r="O203" s="690"/>
      <c r="P203" s="690"/>
      <c r="Q203" s="814">
        <f>+H203-N203</f>
        <v>0</v>
      </c>
      <c r="R203" s="833" t="s">
        <v>308</v>
      </c>
      <c r="S203" s="828"/>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row>
    <row r="204" spans="1:108" ht="13.5" x14ac:dyDescent="0.25">
      <c r="A204" s="436"/>
      <c r="B204" s="528">
        <v>2</v>
      </c>
      <c r="C204" s="626"/>
      <c r="D204" s="581"/>
      <c r="E204" s="581"/>
      <c r="F204" s="581"/>
      <c r="G204" s="581"/>
      <c r="H204" s="448">
        <f t="shared" ref="H204:H206" si="118">SUM(I204:K204)</f>
        <v>0</v>
      </c>
      <c r="I204" s="447"/>
      <c r="J204" s="447"/>
      <c r="K204" s="447"/>
      <c r="L204" s="417" t="str">
        <f t="shared" ref="L204:L207" si="119">+IF(AND(+H204&gt;0,(+Q204=0)),"PD", " ")</f>
        <v xml:space="preserve"> </v>
      </c>
      <c r="M204" s="435"/>
      <c r="N204" s="448">
        <f t="shared" ref="N204:N207" si="120">+O204+P204</f>
        <v>0</v>
      </c>
      <c r="O204" s="690"/>
      <c r="P204" s="690"/>
      <c r="Q204" s="814">
        <f t="shared" ref="Q204:Q207" si="121">+H204-N204</f>
        <v>0</v>
      </c>
      <c r="R204" s="827"/>
      <c r="S204" s="828"/>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row>
    <row r="205" spans="1:108" ht="13.5" x14ac:dyDescent="0.25">
      <c r="A205" s="436"/>
      <c r="B205" s="528">
        <v>3</v>
      </c>
      <c r="C205" s="626"/>
      <c r="D205" s="581"/>
      <c r="E205" s="581"/>
      <c r="F205" s="581"/>
      <c r="G205" s="581"/>
      <c r="H205" s="448">
        <f t="shared" si="118"/>
        <v>0</v>
      </c>
      <c r="I205" s="447"/>
      <c r="J205" s="447"/>
      <c r="K205" s="447"/>
      <c r="L205" s="417" t="str">
        <f t="shared" si="119"/>
        <v xml:space="preserve"> </v>
      </c>
      <c r="M205" s="435"/>
      <c r="N205" s="448">
        <f t="shared" si="120"/>
        <v>0</v>
      </c>
      <c r="O205" s="690"/>
      <c r="P205" s="690"/>
      <c r="Q205" s="814">
        <f t="shared" si="121"/>
        <v>0</v>
      </c>
      <c r="R205" s="827"/>
      <c r="S205" s="828"/>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row>
    <row r="206" spans="1:108" ht="13.5" x14ac:dyDescent="0.25">
      <c r="A206" s="436"/>
      <c r="B206" s="528">
        <v>4</v>
      </c>
      <c r="C206" s="626"/>
      <c r="D206" s="581"/>
      <c r="E206" s="581"/>
      <c r="F206" s="581"/>
      <c r="G206" s="581"/>
      <c r="H206" s="448">
        <f t="shared" si="118"/>
        <v>0</v>
      </c>
      <c r="I206" s="447"/>
      <c r="J206" s="447"/>
      <c r="K206" s="447"/>
      <c r="L206" s="417" t="str">
        <f t="shared" si="119"/>
        <v xml:space="preserve"> </v>
      </c>
      <c r="M206" s="435"/>
      <c r="N206" s="448">
        <f t="shared" si="120"/>
        <v>0</v>
      </c>
      <c r="O206" s="690"/>
      <c r="P206" s="690"/>
      <c r="Q206" s="814">
        <f t="shared" si="121"/>
        <v>0</v>
      </c>
      <c r="R206" s="827"/>
      <c r="S206" s="828"/>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row>
    <row r="207" spans="1:108" ht="13.5" x14ac:dyDescent="0.25">
      <c r="A207" s="436"/>
      <c r="B207" s="528">
        <v>5</v>
      </c>
      <c r="C207" s="627"/>
      <c r="D207" s="581"/>
      <c r="E207" s="581"/>
      <c r="F207" s="581"/>
      <c r="G207" s="581"/>
      <c r="H207" s="448">
        <f>SUM(I207:K207)</f>
        <v>0</v>
      </c>
      <c r="I207" s="447"/>
      <c r="J207" s="447"/>
      <c r="K207" s="447"/>
      <c r="L207" s="417" t="str">
        <f t="shared" si="119"/>
        <v xml:space="preserve"> </v>
      </c>
      <c r="M207" s="435"/>
      <c r="N207" s="448">
        <f t="shared" si="120"/>
        <v>0</v>
      </c>
      <c r="O207" s="690"/>
      <c r="P207" s="690"/>
      <c r="Q207" s="814">
        <f t="shared" si="121"/>
        <v>0</v>
      </c>
      <c r="R207" s="827"/>
      <c r="S207" s="828"/>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row>
    <row r="208" spans="1:108" ht="14.25" thickBot="1" x14ac:dyDescent="0.3">
      <c r="A208" s="436"/>
      <c r="B208" s="529"/>
      <c r="C208" s="416"/>
      <c r="D208" s="417"/>
      <c r="E208" s="417"/>
      <c r="F208" s="418"/>
      <c r="G208" s="418"/>
      <c r="H208" s="445">
        <f>SUM(H203:H207)</f>
        <v>0</v>
      </c>
      <c r="I208" s="446">
        <f>SUM(I203:I207)</f>
        <v>0</v>
      </c>
      <c r="J208" s="446">
        <f>SUM(J203:J207)</f>
        <v>0</v>
      </c>
      <c r="K208" s="446">
        <f>SUM(K203:K207)</f>
        <v>0</v>
      </c>
      <c r="L208" s="800"/>
      <c r="M208" s="604">
        <f ca="1">+G202-H208</f>
        <v>0</v>
      </c>
      <c r="N208" s="445">
        <f>SUM(N203:N207)</f>
        <v>0</v>
      </c>
      <c r="O208" s="445">
        <f>SUM(O203:O207)</f>
        <v>0</v>
      </c>
      <c r="P208" s="445">
        <f>SUM(P203:P207)</f>
        <v>0</v>
      </c>
      <c r="Q208" s="815">
        <f>SUM(Q203:Q207)</f>
        <v>0</v>
      </c>
      <c r="R208" s="824"/>
      <c r="S208" s="829">
        <f>+R208-O208</f>
        <v>0</v>
      </c>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row>
    <row r="209" spans="1:108" ht="14.25" thickTop="1" x14ac:dyDescent="0.25">
      <c r="A209" s="434">
        <f>Report!B55</f>
        <v>402</v>
      </c>
      <c r="B209" s="527" t="str">
        <f>Report!C55</f>
        <v>Moving</v>
      </c>
      <c r="C209" s="419"/>
      <c r="D209" s="419"/>
      <c r="E209" s="419"/>
      <c r="F209" s="420"/>
      <c r="G209" s="421">
        <f ca="1">+Report!H55</f>
        <v>0</v>
      </c>
      <c r="H209" s="418" t="s">
        <v>1</v>
      </c>
      <c r="I209" s="418"/>
      <c r="J209" s="418"/>
      <c r="K209" s="418"/>
      <c r="L209" s="417"/>
      <c r="M209" s="435"/>
      <c r="N209" s="605"/>
      <c r="O209" s="605"/>
      <c r="P209" s="605"/>
      <c r="Q209" s="813"/>
      <c r="R209" s="832" t="s">
        <v>309</v>
      </c>
      <c r="S209" s="828"/>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row>
    <row r="210" spans="1:108" ht="13.5" x14ac:dyDescent="0.25">
      <c r="A210" s="436"/>
      <c r="B210" s="528" t="s">
        <v>7</v>
      </c>
      <c r="C210" s="626"/>
      <c r="D210" s="581"/>
      <c r="E210" s="581"/>
      <c r="F210" s="581"/>
      <c r="G210" s="581"/>
      <c r="H210" s="448">
        <f>SUM(I210:K210)</f>
        <v>0</v>
      </c>
      <c r="I210" s="447"/>
      <c r="J210" s="447"/>
      <c r="K210" s="447"/>
      <c r="L210" s="417" t="str">
        <f>+IF(AND(+H210&gt;0,(+Q210=0)),"PD", " ")</f>
        <v xml:space="preserve"> </v>
      </c>
      <c r="M210" s="435"/>
      <c r="N210" s="448">
        <f>+O210+P210</f>
        <v>0</v>
      </c>
      <c r="O210" s="690"/>
      <c r="P210" s="690"/>
      <c r="Q210" s="814">
        <f>+H210-N210</f>
        <v>0</v>
      </c>
      <c r="R210" s="833" t="s">
        <v>310</v>
      </c>
      <c r="S210" s="828"/>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row>
    <row r="211" spans="1:108" ht="13.5" x14ac:dyDescent="0.25">
      <c r="A211" s="436"/>
      <c r="B211" s="528">
        <v>2</v>
      </c>
      <c r="C211" s="626"/>
      <c r="D211" s="581"/>
      <c r="E211" s="581"/>
      <c r="F211" s="581"/>
      <c r="G211" s="581"/>
      <c r="H211" s="448">
        <f t="shared" ref="H211:H213" si="122">SUM(I211:K211)</f>
        <v>0</v>
      </c>
      <c r="I211" s="447"/>
      <c r="J211" s="447"/>
      <c r="K211" s="447"/>
      <c r="L211" s="417" t="str">
        <f t="shared" ref="L211:L214" si="123">+IF(AND(+H211&gt;0,(+Q211=0)),"PD", " ")</f>
        <v xml:space="preserve"> </v>
      </c>
      <c r="M211" s="435"/>
      <c r="N211" s="448">
        <f t="shared" ref="N211:N214" si="124">+O211+P211</f>
        <v>0</v>
      </c>
      <c r="O211" s="690"/>
      <c r="P211" s="690"/>
      <c r="Q211" s="814">
        <f t="shared" ref="Q211:Q214" si="125">+H211-N211</f>
        <v>0</v>
      </c>
      <c r="R211" s="827"/>
      <c r="S211" s="828"/>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row>
    <row r="212" spans="1:108" ht="13.5" x14ac:dyDescent="0.25">
      <c r="A212" s="436"/>
      <c r="B212" s="528">
        <v>3</v>
      </c>
      <c r="C212" s="626"/>
      <c r="D212" s="581"/>
      <c r="E212" s="581"/>
      <c r="F212" s="581"/>
      <c r="G212" s="581"/>
      <c r="H212" s="448">
        <f t="shared" si="122"/>
        <v>0</v>
      </c>
      <c r="I212" s="447"/>
      <c r="J212" s="447"/>
      <c r="K212" s="447"/>
      <c r="L212" s="417" t="str">
        <f t="shared" si="123"/>
        <v xml:space="preserve"> </v>
      </c>
      <c r="M212" s="435"/>
      <c r="N212" s="448">
        <f t="shared" si="124"/>
        <v>0</v>
      </c>
      <c r="O212" s="690"/>
      <c r="P212" s="690"/>
      <c r="Q212" s="814">
        <f t="shared" si="125"/>
        <v>0</v>
      </c>
      <c r="R212" s="827"/>
      <c r="S212" s="828"/>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row>
    <row r="213" spans="1:108" ht="13.5" x14ac:dyDescent="0.25">
      <c r="A213" s="436"/>
      <c r="B213" s="528">
        <v>4</v>
      </c>
      <c r="C213" s="626"/>
      <c r="D213" s="581"/>
      <c r="E213" s="581"/>
      <c r="F213" s="581"/>
      <c r="G213" s="581"/>
      <c r="H213" s="448">
        <f t="shared" si="122"/>
        <v>0</v>
      </c>
      <c r="I213" s="447"/>
      <c r="J213" s="447"/>
      <c r="K213" s="447"/>
      <c r="L213" s="417" t="str">
        <f t="shared" si="123"/>
        <v xml:space="preserve"> </v>
      </c>
      <c r="M213" s="435"/>
      <c r="N213" s="448">
        <f t="shared" si="124"/>
        <v>0</v>
      </c>
      <c r="O213" s="690"/>
      <c r="P213" s="690"/>
      <c r="Q213" s="814">
        <f t="shared" si="125"/>
        <v>0</v>
      </c>
      <c r="R213" s="827"/>
      <c r="S213" s="828"/>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row>
    <row r="214" spans="1:108" ht="13.5" x14ac:dyDescent="0.25">
      <c r="A214" s="436"/>
      <c r="B214" s="528">
        <v>5</v>
      </c>
      <c r="C214" s="627"/>
      <c r="D214" s="581"/>
      <c r="E214" s="581"/>
      <c r="F214" s="581"/>
      <c r="G214" s="581"/>
      <c r="H214" s="448">
        <f>SUM(I214:K214)</f>
        <v>0</v>
      </c>
      <c r="I214" s="447"/>
      <c r="J214" s="447"/>
      <c r="K214" s="447"/>
      <c r="L214" s="417" t="str">
        <f t="shared" si="123"/>
        <v xml:space="preserve"> </v>
      </c>
      <c r="M214" s="435"/>
      <c r="N214" s="448">
        <f t="shared" si="124"/>
        <v>0</v>
      </c>
      <c r="O214" s="690"/>
      <c r="P214" s="690"/>
      <c r="Q214" s="814">
        <f t="shared" si="125"/>
        <v>0</v>
      </c>
      <c r="R214" s="827"/>
      <c r="S214" s="828"/>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row>
    <row r="215" spans="1:108" ht="14.25" thickBot="1" x14ac:dyDescent="0.3">
      <c r="A215" s="436"/>
      <c r="B215" s="529"/>
      <c r="C215" s="416"/>
      <c r="D215" s="417"/>
      <c r="E215" s="417"/>
      <c r="F215" s="418"/>
      <c r="G215" s="418"/>
      <c r="H215" s="445">
        <f>SUM(H210:H214)</f>
        <v>0</v>
      </c>
      <c r="I215" s="446">
        <f>SUM(I210:I214)</f>
        <v>0</v>
      </c>
      <c r="J215" s="446">
        <f>SUM(J210:J214)</f>
        <v>0</v>
      </c>
      <c r="K215" s="446">
        <f>SUM(K210:K214)</f>
        <v>0</v>
      </c>
      <c r="L215" s="800"/>
      <c r="M215" s="604">
        <f ca="1">+G209-H215</f>
        <v>0</v>
      </c>
      <c r="N215" s="445">
        <f>SUM(N210:N214)</f>
        <v>0</v>
      </c>
      <c r="O215" s="445">
        <f>SUM(O210:O214)</f>
        <v>0</v>
      </c>
      <c r="P215" s="445">
        <f>SUM(P210:P214)</f>
        <v>0</v>
      </c>
      <c r="Q215" s="815">
        <f>SUM(Q210:Q214)</f>
        <v>0</v>
      </c>
      <c r="R215" s="824"/>
      <c r="S215" s="829">
        <f>+R215-O215</f>
        <v>0</v>
      </c>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row>
    <row r="216" spans="1:108" ht="14.25" thickTop="1" x14ac:dyDescent="0.25">
      <c r="A216" s="434">
        <f>Report!B56</f>
        <v>403</v>
      </c>
      <c r="B216" s="527" t="str">
        <f>Report!C56</f>
        <v>Storage (Special Requests, $15.00/sq...)</v>
      </c>
      <c r="C216" s="419"/>
      <c r="D216" s="419"/>
      <c r="E216" s="419"/>
      <c r="F216" s="420"/>
      <c r="G216" s="421">
        <f ca="1">+Report!H56</f>
        <v>0</v>
      </c>
      <c r="H216" s="418" t="s">
        <v>1</v>
      </c>
      <c r="I216" s="418"/>
      <c r="J216" s="418"/>
      <c r="K216" s="418"/>
      <c r="L216" s="417"/>
      <c r="M216" s="435"/>
      <c r="N216" s="605"/>
      <c r="O216" s="605"/>
      <c r="P216" s="605"/>
      <c r="Q216" s="813"/>
      <c r="R216" s="832" t="s">
        <v>311</v>
      </c>
      <c r="S216" s="828"/>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row>
    <row r="217" spans="1:108" ht="13.5" x14ac:dyDescent="0.25">
      <c r="A217" s="436"/>
      <c r="B217" s="528" t="s">
        <v>7</v>
      </c>
      <c r="C217" s="626"/>
      <c r="D217" s="581"/>
      <c r="E217" s="581"/>
      <c r="F217" s="581"/>
      <c r="G217" s="581"/>
      <c r="H217" s="448">
        <f>SUM(I217:K217)</f>
        <v>0</v>
      </c>
      <c r="I217" s="447"/>
      <c r="J217" s="447"/>
      <c r="K217" s="447"/>
      <c r="L217" s="417" t="str">
        <f>+IF(AND(+H217&gt;0,(+Q217=0)),"PD", " ")</f>
        <v xml:space="preserve"> </v>
      </c>
      <c r="M217" s="435"/>
      <c r="N217" s="448">
        <f>+O217+P217</f>
        <v>0</v>
      </c>
      <c r="O217" s="690"/>
      <c r="P217" s="690"/>
      <c r="Q217" s="814">
        <f>+H217-N217</f>
        <v>0</v>
      </c>
      <c r="R217" s="833" t="s">
        <v>312</v>
      </c>
      <c r="S217" s="828"/>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row>
    <row r="218" spans="1:108" ht="13.5" x14ac:dyDescent="0.25">
      <c r="A218" s="436"/>
      <c r="B218" s="528">
        <v>2</v>
      </c>
      <c r="C218" s="626"/>
      <c r="D218" s="581"/>
      <c r="E218" s="581"/>
      <c r="F218" s="581"/>
      <c r="G218" s="581"/>
      <c r="H218" s="448">
        <f t="shared" ref="H218:H220" si="126">SUM(I218:K218)</f>
        <v>0</v>
      </c>
      <c r="I218" s="447"/>
      <c r="J218" s="447"/>
      <c r="K218" s="447"/>
      <c r="L218" s="417" t="str">
        <f t="shared" ref="L218:L221" si="127">+IF(AND(+H218&gt;0,(+Q218=0)),"PD", " ")</f>
        <v xml:space="preserve"> </v>
      </c>
      <c r="M218" s="435"/>
      <c r="N218" s="448">
        <f t="shared" ref="N218:N221" si="128">+O218+P218</f>
        <v>0</v>
      </c>
      <c r="O218" s="690"/>
      <c r="P218" s="690"/>
      <c r="Q218" s="814">
        <f t="shared" ref="Q218:Q221" si="129">+H218-N218</f>
        <v>0</v>
      </c>
      <c r="R218" s="827"/>
      <c r="S218" s="828"/>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row>
    <row r="219" spans="1:108" ht="13.5" x14ac:dyDescent="0.25">
      <c r="A219" s="436"/>
      <c r="B219" s="528">
        <v>3</v>
      </c>
      <c r="C219" s="626"/>
      <c r="D219" s="581"/>
      <c r="E219" s="581"/>
      <c r="F219" s="581"/>
      <c r="G219" s="581"/>
      <c r="H219" s="448">
        <f t="shared" si="126"/>
        <v>0</v>
      </c>
      <c r="I219" s="447"/>
      <c r="J219" s="447"/>
      <c r="K219" s="447"/>
      <c r="L219" s="417" t="str">
        <f t="shared" si="127"/>
        <v xml:space="preserve"> </v>
      </c>
      <c r="M219" s="435"/>
      <c r="N219" s="448">
        <f t="shared" si="128"/>
        <v>0</v>
      </c>
      <c r="O219" s="690"/>
      <c r="P219" s="690"/>
      <c r="Q219" s="814">
        <f t="shared" si="129"/>
        <v>0</v>
      </c>
      <c r="R219" s="827"/>
      <c r="S219" s="828"/>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row>
    <row r="220" spans="1:108" ht="13.5" x14ac:dyDescent="0.25">
      <c r="A220" s="436"/>
      <c r="B220" s="528">
        <v>4</v>
      </c>
      <c r="C220" s="626"/>
      <c r="D220" s="581"/>
      <c r="E220" s="581"/>
      <c r="F220" s="581"/>
      <c r="G220" s="581"/>
      <c r="H220" s="448">
        <f t="shared" si="126"/>
        <v>0</v>
      </c>
      <c r="I220" s="447"/>
      <c r="J220" s="447"/>
      <c r="K220" s="447"/>
      <c r="L220" s="417" t="str">
        <f t="shared" si="127"/>
        <v xml:space="preserve"> </v>
      </c>
      <c r="M220" s="435"/>
      <c r="N220" s="448">
        <f t="shared" si="128"/>
        <v>0</v>
      </c>
      <c r="O220" s="690"/>
      <c r="P220" s="690"/>
      <c r="Q220" s="814">
        <f t="shared" si="129"/>
        <v>0</v>
      </c>
      <c r="R220" s="827"/>
      <c r="S220" s="828"/>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row>
    <row r="221" spans="1:108" ht="13.5" x14ac:dyDescent="0.25">
      <c r="A221" s="436"/>
      <c r="B221" s="528">
        <v>5</v>
      </c>
      <c r="C221" s="627"/>
      <c r="D221" s="581"/>
      <c r="E221" s="581"/>
      <c r="F221" s="581"/>
      <c r="G221" s="581"/>
      <c r="H221" s="448">
        <f>SUM(I221:K221)</f>
        <v>0</v>
      </c>
      <c r="I221" s="447"/>
      <c r="J221" s="447"/>
      <c r="K221" s="447"/>
      <c r="L221" s="417" t="str">
        <f t="shared" si="127"/>
        <v xml:space="preserve"> </v>
      </c>
      <c r="M221" s="435"/>
      <c r="N221" s="448">
        <f t="shared" si="128"/>
        <v>0</v>
      </c>
      <c r="O221" s="690"/>
      <c r="P221" s="690"/>
      <c r="Q221" s="814">
        <f t="shared" si="129"/>
        <v>0</v>
      </c>
      <c r="R221" s="827"/>
      <c r="S221" s="828"/>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row>
    <row r="222" spans="1:108" ht="14.25" thickBot="1" x14ac:dyDescent="0.3">
      <c r="A222" s="436"/>
      <c r="B222" s="529"/>
      <c r="C222" s="416"/>
      <c r="D222" s="417"/>
      <c r="E222" s="417"/>
      <c r="F222" s="418"/>
      <c r="G222" s="418"/>
      <c r="H222" s="445">
        <f>SUM(H217:H221)</f>
        <v>0</v>
      </c>
      <c r="I222" s="446">
        <f>SUM(I217:I221)</f>
        <v>0</v>
      </c>
      <c r="J222" s="446">
        <f>SUM(J217:J221)</f>
        <v>0</v>
      </c>
      <c r="K222" s="446">
        <f>SUM(K217:K221)</f>
        <v>0</v>
      </c>
      <c r="L222" s="800"/>
      <c r="M222" s="604">
        <f ca="1">+G216-H222</f>
        <v>0</v>
      </c>
      <c r="N222" s="445">
        <f>SUM(N217:N221)</f>
        <v>0</v>
      </c>
      <c r="O222" s="445">
        <f>SUM(O217:O221)</f>
        <v>0</v>
      </c>
      <c r="P222" s="445">
        <f>SUM(P217:P221)</f>
        <v>0</v>
      </c>
      <c r="Q222" s="815">
        <f>SUM(Q217:Q221)</f>
        <v>0</v>
      </c>
      <c r="R222" s="824"/>
      <c r="S222" s="829">
        <f>+R222-O222</f>
        <v>0</v>
      </c>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row>
    <row r="223" spans="1:108" ht="14.25" thickTop="1" x14ac:dyDescent="0.25">
      <c r="A223" s="434">
        <f>Report!B57</f>
        <v>404</v>
      </c>
      <c r="B223" s="527" t="str">
        <f>Report!C57</f>
        <v>Miscellaneous Expenses (i.e.. Travel Expenses, Additional Printing)</v>
      </c>
      <c r="C223" s="419"/>
      <c r="D223" s="419"/>
      <c r="E223" s="419"/>
      <c r="F223" s="420"/>
      <c r="G223" s="421">
        <f ca="1">+Report!H57</f>
        <v>0</v>
      </c>
      <c r="H223" s="418" t="s">
        <v>1</v>
      </c>
      <c r="I223" s="418"/>
      <c r="J223" s="418"/>
      <c r="K223" s="418"/>
      <c r="L223" s="417"/>
      <c r="M223" s="435"/>
      <c r="N223" s="605"/>
      <c r="O223" s="605"/>
      <c r="P223" s="605"/>
      <c r="Q223" s="813"/>
      <c r="R223" s="832" t="s">
        <v>313</v>
      </c>
      <c r="S223" s="828"/>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row>
    <row r="224" spans="1:108" ht="13.5" x14ac:dyDescent="0.25">
      <c r="A224" s="436"/>
      <c r="B224" s="528" t="s">
        <v>7</v>
      </c>
      <c r="C224" s="626"/>
      <c r="D224" s="581"/>
      <c r="E224" s="581"/>
      <c r="F224" s="581"/>
      <c r="G224" s="581"/>
      <c r="H224" s="448">
        <f>SUM(I224:K224)</f>
        <v>0</v>
      </c>
      <c r="I224" s="447"/>
      <c r="J224" s="447"/>
      <c r="K224" s="447"/>
      <c r="L224" s="417" t="str">
        <f>+IF(AND(+H224&gt;0,(+Q224=0)),"PD", " ")</f>
        <v xml:space="preserve"> </v>
      </c>
      <c r="M224" s="435"/>
      <c r="N224" s="448">
        <f>+O224+P224</f>
        <v>0</v>
      </c>
      <c r="O224" s="690"/>
      <c r="P224" s="690"/>
      <c r="Q224" s="814">
        <f>+H224-N224</f>
        <v>0</v>
      </c>
      <c r="R224" s="833" t="s">
        <v>314</v>
      </c>
      <c r="S224" s="828"/>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row>
    <row r="225" spans="1:108" ht="13.5" x14ac:dyDescent="0.25">
      <c r="A225" s="436"/>
      <c r="B225" s="528">
        <v>2</v>
      </c>
      <c r="C225" s="626"/>
      <c r="D225" s="581"/>
      <c r="E225" s="581"/>
      <c r="F225" s="581"/>
      <c r="G225" s="581"/>
      <c r="H225" s="448">
        <f t="shared" ref="H225:H227" si="130">SUM(I225:K225)</f>
        <v>0</v>
      </c>
      <c r="I225" s="447"/>
      <c r="J225" s="447"/>
      <c r="K225" s="447"/>
      <c r="L225" s="417" t="str">
        <f t="shared" ref="L225:L228" si="131">+IF(AND(+H225&gt;0,(+Q225=0)),"PD", " ")</f>
        <v xml:space="preserve"> </v>
      </c>
      <c r="M225" s="435"/>
      <c r="N225" s="448">
        <f t="shared" ref="N225:N228" si="132">+O225+P225</f>
        <v>0</v>
      </c>
      <c r="O225" s="690"/>
      <c r="P225" s="690"/>
      <c r="Q225" s="814">
        <f t="shared" ref="Q225:Q228" si="133">+H225-N225</f>
        <v>0</v>
      </c>
      <c r="R225" s="833"/>
      <c r="S225" s="828"/>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row>
    <row r="226" spans="1:108" ht="13.5" x14ac:dyDescent="0.25">
      <c r="A226" s="436"/>
      <c r="B226" s="528">
        <v>3</v>
      </c>
      <c r="C226" s="626"/>
      <c r="D226" s="581"/>
      <c r="E226" s="581"/>
      <c r="F226" s="581"/>
      <c r="G226" s="581"/>
      <c r="H226" s="448">
        <f t="shared" si="130"/>
        <v>0</v>
      </c>
      <c r="I226" s="447"/>
      <c r="J226" s="447"/>
      <c r="K226" s="447"/>
      <c r="L226" s="417" t="str">
        <f t="shared" si="131"/>
        <v xml:space="preserve"> </v>
      </c>
      <c r="M226" s="435"/>
      <c r="N226" s="448">
        <f t="shared" si="132"/>
        <v>0</v>
      </c>
      <c r="O226" s="690"/>
      <c r="P226" s="690"/>
      <c r="Q226" s="814">
        <f t="shared" si="133"/>
        <v>0</v>
      </c>
      <c r="R226" s="827"/>
      <c r="S226" s="828"/>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row>
    <row r="227" spans="1:108" ht="13.5" x14ac:dyDescent="0.25">
      <c r="A227" s="436"/>
      <c r="B227" s="528">
        <v>4</v>
      </c>
      <c r="C227" s="626"/>
      <c r="D227" s="581"/>
      <c r="E227" s="581"/>
      <c r="F227" s="581"/>
      <c r="G227" s="581"/>
      <c r="H227" s="448">
        <f t="shared" si="130"/>
        <v>0</v>
      </c>
      <c r="I227" s="447"/>
      <c r="J227" s="447"/>
      <c r="K227" s="447"/>
      <c r="L227" s="417" t="str">
        <f t="shared" si="131"/>
        <v xml:space="preserve"> </v>
      </c>
      <c r="M227" s="435"/>
      <c r="N227" s="448">
        <f t="shared" si="132"/>
        <v>0</v>
      </c>
      <c r="O227" s="690"/>
      <c r="P227" s="690"/>
      <c r="Q227" s="814">
        <f t="shared" si="133"/>
        <v>0</v>
      </c>
      <c r="R227" s="827"/>
      <c r="S227" s="828"/>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row>
    <row r="228" spans="1:108" ht="13.5" x14ac:dyDescent="0.25">
      <c r="A228" s="436"/>
      <c r="B228" s="528">
        <v>5</v>
      </c>
      <c r="C228" s="627"/>
      <c r="D228" s="581"/>
      <c r="E228" s="581"/>
      <c r="F228" s="581"/>
      <c r="G228" s="581"/>
      <c r="H228" s="448">
        <f>SUM(I228:K228)</f>
        <v>0</v>
      </c>
      <c r="I228" s="447"/>
      <c r="J228" s="447"/>
      <c r="K228" s="447"/>
      <c r="L228" s="417" t="str">
        <f t="shared" si="131"/>
        <v xml:space="preserve"> </v>
      </c>
      <c r="M228" s="435"/>
      <c r="N228" s="448">
        <f t="shared" si="132"/>
        <v>0</v>
      </c>
      <c r="O228" s="690"/>
      <c r="P228" s="690"/>
      <c r="Q228" s="814">
        <f t="shared" si="133"/>
        <v>0</v>
      </c>
      <c r="R228" s="827"/>
      <c r="S228" s="828"/>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row>
    <row r="229" spans="1:108" ht="14.25" thickBot="1" x14ac:dyDescent="0.3">
      <c r="A229" s="436"/>
      <c r="B229" s="529"/>
      <c r="C229" s="416"/>
      <c r="D229" s="417"/>
      <c r="E229" s="417"/>
      <c r="F229" s="418"/>
      <c r="G229" s="418"/>
      <c r="H229" s="445">
        <f>SUM(H224:H228)</f>
        <v>0</v>
      </c>
      <c r="I229" s="446">
        <f>SUM(I224:I228)</f>
        <v>0</v>
      </c>
      <c r="J229" s="446">
        <f>SUM(J224:J228)</f>
        <v>0</v>
      </c>
      <c r="K229" s="446">
        <f>SUM(K224:K228)</f>
        <v>0</v>
      </c>
      <c r="L229" s="800"/>
      <c r="M229" s="604">
        <f ca="1">+G223-H229</f>
        <v>0</v>
      </c>
      <c r="N229" s="445">
        <f>SUM(N224:N228)</f>
        <v>0</v>
      </c>
      <c r="O229" s="445">
        <f>SUM(O224:O228)</f>
        <v>0</v>
      </c>
      <c r="P229" s="445">
        <f>SUM(P224:P228)</f>
        <v>0</v>
      </c>
      <c r="Q229" s="815">
        <f>SUM(Q224:Q228)</f>
        <v>0</v>
      </c>
      <c r="R229" s="824"/>
      <c r="S229" s="829">
        <f>+R229-O229</f>
        <v>0</v>
      </c>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row>
    <row r="230" spans="1:108" ht="14.25" thickTop="1" x14ac:dyDescent="0.25">
      <c r="A230" s="434">
        <f>+Report!B63</f>
        <v>501</v>
      </c>
      <c r="B230" s="527" t="str">
        <f>+Report!C63</f>
        <v>Architectural</v>
      </c>
      <c r="C230" s="419"/>
      <c r="D230" s="419"/>
      <c r="E230" s="419"/>
      <c r="F230" s="420"/>
      <c r="G230" s="421">
        <f ca="1">+Report!H63</f>
        <v>0</v>
      </c>
      <c r="H230" s="418" t="s">
        <v>1</v>
      </c>
      <c r="I230" s="418"/>
      <c r="J230" s="418"/>
      <c r="K230" s="418"/>
      <c r="L230" s="417"/>
      <c r="M230" s="435"/>
      <c r="N230" s="605"/>
      <c r="O230" s="605"/>
      <c r="P230" s="605"/>
      <c r="Q230" s="813"/>
      <c r="R230" s="832" t="s">
        <v>315</v>
      </c>
      <c r="S230" s="828"/>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row>
    <row r="231" spans="1:108" ht="13.5" x14ac:dyDescent="0.25">
      <c r="A231" s="436"/>
      <c r="B231" s="528" t="s">
        <v>7</v>
      </c>
      <c r="C231" s="626"/>
      <c r="D231" s="581"/>
      <c r="E231" s="581"/>
      <c r="F231" s="581"/>
      <c r="G231" s="581"/>
      <c r="H231" s="448">
        <f>SUM(I231:K231)</f>
        <v>0</v>
      </c>
      <c r="I231" s="447"/>
      <c r="J231" s="447"/>
      <c r="K231" s="447"/>
      <c r="L231" s="417" t="str">
        <f>+IF(AND(+H231&gt;0,(+Q231=0)),"PD", " ")</f>
        <v xml:space="preserve"> </v>
      </c>
      <c r="M231" s="435"/>
      <c r="N231" s="448">
        <f>+O231+P231</f>
        <v>0</v>
      </c>
      <c r="O231" s="690"/>
      <c r="P231" s="690"/>
      <c r="Q231" s="814">
        <f>+H231-N231</f>
        <v>0</v>
      </c>
      <c r="R231" s="833" t="s">
        <v>316</v>
      </c>
      <c r="S231" s="828"/>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row>
    <row r="232" spans="1:108" ht="13.5" x14ac:dyDescent="0.25">
      <c r="A232" s="436"/>
      <c r="B232" s="528">
        <v>2</v>
      </c>
      <c r="C232" s="626"/>
      <c r="D232" s="581"/>
      <c r="E232" s="581"/>
      <c r="F232" s="581"/>
      <c r="G232" s="581"/>
      <c r="H232" s="448">
        <f t="shared" ref="H232:H234" si="134">SUM(I232:K232)</f>
        <v>0</v>
      </c>
      <c r="I232" s="447"/>
      <c r="J232" s="447"/>
      <c r="K232" s="447"/>
      <c r="L232" s="417" t="str">
        <f t="shared" ref="L232:L235" si="135">+IF(AND(+H232&gt;0,(+Q232=0)),"PD", " ")</f>
        <v xml:space="preserve"> </v>
      </c>
      <c r="M232" s="435"/>
      <c r="N232" s="448">
        <f t="shared" ref="N232:N235" si="136">+O232+P232</f>
        <v>0</v>
      </c>
      <c r="O232" s="690"/>
      <c r="P232" s="690"/>
      <c r="Q232" s="814">
        <f t="shared" ref="Q232:Q235" si="137">+H232-N232</f>
        <v>0</v>
      </c>
      <c r="R232" s="827"/>
      <c r="S232" s="828"/>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row>
    <row r="233" spans="1:108" ht="13.5" x14ac:dyDescent="0.25">
      <c r="A233" s="436"/>
      <c r="B233" s="528">
        <v>3</v>
      </c>
      <c r="C233" s="626"/>
      <c r="D233" s="581"/>
      <c r="E233" s="581"/>
      <c r="F233" s="581"/>
      <c r="G233" s="581"/>
      <c r="H233" s="448">
        <f t="shared" si="134"/>
        <v>0</v>
      </c>
      <c r="I233" s="447"/>
      <c r="J233" s="447"/>
      <c r="K233" s="447"/>
      <c r="L233" s="417" t="str">
        <f t="shared" si="135"/>
        <v xml:space="preserve"> </v>
      </c>
      <c r="M233" s="435"/>
      <c r="N233" s="448">
        <f t="shared" si="136"/>
        <v>0</v>
      </c>
      <c r="O233" s="690"/>
      <c r="P233" s="690"/>
      <c r="Q233" s="814">
        <f t="shared" si="137"/>
        <v>0</v>
      </c>
      <c r="R233" s="827"/>
      <c r="S233" s="828"/>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row>
    <row r="234" spans="1:108" ht="13.5" x14ac:dyDescent="0.25">
      <c r="A234" s="436"/>
      <c r="B234" s="528">
        <v>4</v>
      </c>
      <c r="C234" s="626"/>
      <c r="D234" s="581"/>
      <c r="E234" s="581"/>
      <c r="F234" s="581"/>
      <c r="G234" s="581"/>
      <c r="H234" s="448">
        <f t="shared" si="134"/>
        <v>0</v>
      </c>
      <c r="I234" s="447"/>
      <c r="J234" s="447"/>
      <c r="K234" s="447"/>
      <c r="L234" s="417" t="str">
        <f t="shared" si="135"/>
        <v xml:space="preserve"> </v>
      </c>
      <c r="M234" s="435"/>
      <c r="N234" s="448">
        <f t="shared" si="136"/>
        <v>0</v>
      </c>
      <c r="O234" s="690"/>
      <c r="P234" s="690"/>
      <c r="Q234" s="814">
        <f t="shared" si="137"/>
        <v>0</v>
      </c>
      <c r="R234" s="827"/>
      <c r="S234" s="828"/>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row>
    <row r="235" spans="1:108" ht="13.5" x14ac:dyDescent="0.25">
      <c r="A235" s="436"/>
      <c r="B235" s="528">
        <v>5</v>
      </c>
      <c r="C235" s="627"/>
      <c r="D235" s="581"/>
      <c r="E235" s="581"/>
      <c r="F235" s="581"/>
      <c r="G235" s="581"/>
      <c r="H235" s="448">
        <f>SUM(I235:K235)</f>
        <v>0</v>
      </c>
      <c r="I235" s="447"/>
      <c r="J235" s="447"/>
      <c r="K235" s="447"/>
      <c r="L235" s="417" t="str">
        <f t="shared" si="135"/>
        <v xml:space="preserve"> </v>
      </c>
      <c r="M235" s="435"/>
      <c r="N235" s="448">
        <f t="shared" si="136"/>
        <v>0</v>
      </c>
      <c r="O235" s="690"/>
      <c r="P235" s="690"/>
      <c r="Q235" s="814">
        <f t="shared" si="137"/>
        <v>0</v>
      </c>
      <c r="R235" s="827"/>
      <c r="S235" s="828"/>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row>
    <row r="236" spans="1:108" ht="14.25" thickBot="1" x14ac:dyDescent="0.3">
      <c r="A236" s="436"/>
      <c r="B236" s="529"/>
      <c r="C236" s="416"/>
      <c r="D236" s="417"/>
      <c r="E236" s="417"/>
      <c r="F236" s="418"/>
      <c r="G236" s="418"/>
      <c r="H236" s="445">
        <f>SUM(H231:H235)</f>
        <v>0</v>
      </c>
      <c r="I236" s="446">
        <f>SUM(I231:I235)</f>
        <v>0</v>
      </c>
      <c r="J236" s="446">
        <f>SUM(J231:J235)</f>
        <v>0</v>
      </c>
      <c r="K236" s="446">
        <f>SUM(K231:K235)</f>
        <v>0</v>
      </c>
      <c r="L236" s="800"/>
      <c r="M236" s="604">
        <f ca="1">+G230-H236</f>
        <v>0</v>
      </c>
      <c r="N236" s="445">
        <f>SUM(N231:N235)</f>
        <v>0</v>
      </c>
      <c r="O236" s="445">
        <f>SUM(O231:O235)</f>
        <v>0</v>
      </c>
      <c r="P236" s="445">
        <f>SUM(P231:P235)</f>
        <v>0</v>
      </c>
      <c r="Q236" s="815">
        <f>SUM(Q231:Q235)</f>
        <v>0</v>
      </c>
      <c r="R236" s="824"/>
      <c r="S236" s="829">
        <f>+R236-O236</f>
        <v>0</v>
      </c>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row>
    <row r="237" spans="1:108" ht="14.25" thickTop="1" x14ac:dyDescent="0.25">
      <c r="A237" s="434">
        <f>+Report!B64</f>
        <v>502</v>
      </c>
      <c r="B237" s="527" t="str">
        <f>+Report!C64</f>
        <v>Mechanical, Electrical</v>
      </c>
      <c r="C237" s="419"/>
      <c r="D237" s="419"/>
      <c r="E237" s="419"/>
      <c r="F237" s="420"/>
      <c r="G237" s="421">
        <f ca="1">+Report!H64</f>
        <v>0</v>
      </c>
      <c r="H237" s="418"/>
      <c r="I237" s="418"/>
      <c r="J237" s="418"/>
      <c r="K237" s="418"/>
      <c r="L237" s="417"/>
      <c r="M237" s="435"/>
      <c r="N237" s="605"/>
      <c r="O237" s="605"/>
      <c r="P237" s="605"/>
      <c r="Q237" s="813"/>
      <c r="R237" s="832" t="s">
        <v>317</v>
      </c>
      <c r="S237" s="828"/>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row>
    <row r="238" spans="1:108" ht="13.5" x14ac:dyDescent="0.25">
      <c r="A238" s="436"/>
      <c r="B238" s="528" t="s">
        <v>7</v>
      </c>
      <c r="C238" s="626"/>
      <c r="D238" s="581"/>
      <c r="E238" s="581"/>
      <c r="F238" s="581"/>
      <c r="G238" s="581"/>
      <c r="H238" s="448">
        <f>SUM(I238:K238)</f>
        <v>0</v>
      </c>
      <c r="I238" s="447"/>
      <c r="J238" s="447"/>
      <c r="K238" s="447"/>
      <c r="L238" s="417" t="str">
        <f>+IF(AND(+H238&gt;0,(+Q238=0)),"PD", " ")</f>
        <v xml:space="preserve"> </v>
      </c>
      <c r="M238" s="435"/>
      <c r="N238" s="448">
        <f>+O238+P238</f>
        <v>0</v>
      </c>
      <c r="O238" s="690"/>
      <c r="P238" s="690"/>
      <c r="Q238" s="814">
        <f>+H238-N238</f>
        <v>0</v>
      </c>
      <c r="R238" s="833" t="s">
        <v>318</v>
      </c>
      <c r="S238" s="828"/>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row>
    <row r="239" spans="1:108" ht="13.5" x14ac:dyDescent="0.25">
      <c r="A239" s="436"/>
      <c r="B239" s="528">
        <v>2</v>
      </c>
      <c r="C239" s="626"/>
      <c r="D239" s="581"/>
      <c r="E239" s="581"/>
      <c r="F239" s="581"/>
      <c r="G239" s="581"/>
      <c r="H239" s="448">
        <f t="shared" ref="H239:H241" si="138">SUM(I239:K239)</f>
        <v>0</v>
      </c>
      <c r="I239" s="447"/>
      <c r="J239" s="447"/>
      <c r="K239" s="447"/>
      <c r="L239" s="417" t="str">
        <f t="shared" ref="L239:L242" si="139">+IF(AND(+H239&gt;0,(+Q239=0)),"PD", " ")</f>
        <v xml:space="preserve"> </v>
      </c>
      <c r="M239" s="435"/>
      <c r="N239" s="448">
        <f t="shared" ref="N239:N242" si="140">+O239+P239</f>
        <v>0</v>
      </c>
      <c r="O239" s="690"/>
      <c r="P239" s="690"/>
      <c r="Q239" s="814">
        <f t="shared" ref="Q239:Q242" si="141">+H239-N239</f>
        <v>0</v>
      </c>
      <c r="R239" s="827"/>
      <c r="S239" s="828"/>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row>
    <row r="240" spans="1:108" ht="13.5" x14ac:dyDescent="0.25">
      <c r="A240" s="436"/>
      <c r="B240" s="528">
        <v>3</v>
      </c>
      <c r="C240" s="626"/>
      <c r="D240" s="581"/>
      <c r="E240" s="581"/>
      <c r="F240" s="581"/>
      <c r="G240" s="581"/>
      <c r="H240" s="448">
        <f t="shared" si="138"/>
        <v>0</v>
      </c>
      <c r="I240" s="447"/>
      <c r="J240" s="447"/>
      <c r="K240" s="447"/>
      <c r="L240" s="417" t="str">
        <f t="shared" si="139"/>
        <v xml:space="preserve"> </v>
      </c>
      <c r="M240" s="435"/>
      <c r="N240" s="448">
        <f t="shared" si="140"/>
        <v>0</v>
      </c>
      <c r="O240" s="690"/>
      <c r="P240" s="690"/>
      <c r="Q240" s="814">
        <f t="shared" si="141"/>
        <v>0</v>
      </c>
      <c r="R240" s="827"/>
      <c r="S240" s="828"/>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row>
    <row r="241" spans="1:108" ht="13.5" x14ac:dyDescent="0.25">
      <c r="A241" s="436"/>
      <c r="B241" s="528">
        <v>4</v>
      </c>
      <c r="C241" s="626"/>
      <c r="D241" s="581"/>
      <c r="E241" s="581"/>
      <c r="F241" s="581"/>
      <c r="G241" s="581"/>
      <c r="H241" s="448">
        <f t="shared" si="138"/>
        <v>0</v>
      </c>
      <c r="I241" s="447"/>
      <c r="J241" s="447"/>
      <c r="K241" s="447"/>
      <c r="L241" s="417" t="str">
        <f t="shared" si="139"/>
        <v xml:space="preserve"> </v>
      </c>
      <c r="M241" s="435"/>
      <c r="N241" s="448">
        <f t="shared" si="140"/>
        <v>0</v>
      </c>
      <c r="O241" s="690"/>
      <c r="P241" s="690"/>
      <c r="Q241" s="814">
        <f t="shared" si="141"/>
        <v>0</v>
      </c>
      <c r="R241" s="827"/>
      <c r="S241" s="828"/>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row>
    <row r="242" spans="1:108" ht="13.5" x14ac:dyDescent="0.25">
      <c r="A242" s="436"/>
      <c r="B242" s="528">
        <v>5</v>
      </c>
      <c r="C242" s="627"/>
      <c r="D242" s="581"/>
      <c r="E242" s="581"/>
      <c r="F242" s="581"/>
      <c r="G242" s="581"/>
      <c r="H242" s="448">
        <f>SUM(I242:K242)</f>
        <v>0</v>
      </c>
      <c r="I242" s="447"/>
      <c r="J242" s="447"/>
      <c r="K242" s="447"/>
      <c r="L242" s="417" t="str">
        <f t="shared" si="139"/>
        <v xml:space="preserve"> </v>
      </c>
      <c r="M242" s="435"/>
      <c r="N242" s="448">
        <f t="shared" si="140"/>
        <v>0</v>
      </c>
      <c r="O242" s="690"/>
      <c r="P242" s="690"/>
      <c r="Q242" s="814">
        <f t="shared" si="141"/>
        <v>0</v>
      </c>
      <c r="R242" s="827"/>
      <c r="S242" s="828"/>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row>
    <row r="243" spans="1:108" ht="14.25" thickBot="1" x14ac:dyDescent="0.3">
      <c r="A243" s="436"/>
      <c r="B243" s="529"/>
      <c r="C243" s="416"/>
      <c r="D243" s="417"/>
      <c r="E243" s="417"/>
      <c r="F243" s="418"/>
      <c r="G243" s="418"/>
      <c r="H243" s="445">
        <f>SUM(H238:H242)</f>
        <v>0</v>
      </c>
      <c r="I243" s="446">
        <f>SUM(I238:I242)</f>
        <v>0</v>
      </c>
      <c r="J243" s="446">
        <f>SUM(J238:J242)</f>
        <v>0</v>
      </c>
      <c r="K243" s="446">
        <f>SUM(K238:K242)</f>
        <v>0</v>
      </c>
      <c r="L243" s="800"/>
      <c r="M243" s="604">
        <f ca="1">+G237-H243</f>
        <v>0</v>
      </c>
      <c r="N243" s="445">
        <f>SUM(N238:N242)</f>
        <v>0</v>
      </c>
      <c r="O243" s="445">
        <f>SUM(O238:O242)</f>
        <v>0</v>
      </c>
      <c r="P243" s="445">
        <f>SUM(P238:P242)</f>
        <v>0</v>
      </c>
      <c r="Q243" s="815">
        <f>SUM(Q238:Q242)</f>
        <v>0</v>
      </c>
      <c r="R243" s="824"/>
      <c r="S243" s="829">
        <f>+R243-O243</f>
        <v>0</v>
      </c>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row>
    <row r="244" spans="1:108" ht="14.25" thickTop="1" x14ac:dyDescent="0.25">
      <c r="A244" s="434">
        <f>Report!B65</f>
        <v>503</v>
      </c>
      <c r="B244" s="527" t="str">
        <f>Report!C65</f>
        <v>Design Related Costs</v>
      </c>
      <c r="C244" s="419"/>
      <c r="D244" s="419"/>
      <c r="E244" s="419"/>
      <c r="F244" s="420"/>
      <c r="G244" s="421">
        <f ca="1">+Report!H65</f>
        <v>0</v>
      </c>
      <c r="H244" s="418" t="s">
        <v>1</v>
      </c>
      <c r="I244" s="418"/>
      <c r="J244" s="418"/>
      <c r="K244" s="418"/>
      <c r="L244" s="417"/>
      <c r="M244" s="435"/>
      <c r="N244" s="605"/>
      <c r="O244" s="605"/>
      <c r="P244" s="605"/>
      <c r="Q244" s="813"/>
      <c r="R244" s="832" t="s">
        <v>319</v>
      </c>
      <c r="S244" s="828"/>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row>
    <row r="245" spans="1:108" ht="13.5" x14ac:dyDescent="0.25">
      <c r="A245" s="436"/>
      <c r="B245" s="528" t="s">
        <v>7</v>
      </c>
      <c r="C245" s="626"/>
      <c r="D245" s="581"/>
      <c r="E245" s="581"/>
      <c r="F245" s="581"/>
      <c r="G245" s="581"/>
      <c r="H245" s="448">
        <f>SUM(I245:K245)</f>
        <v>0</v>
      </c>
      <c r="I245" s="447"/>
      <c r="J245" s="447"/>
      <c r="K245" s="447"/>
      <c r="L245" s="417" t="str">
        <f>+IF(AND(+H245&gt;0,(+Q245=0)),"PD", " ")</f>
        <v xml:space="preserve"> </v>
      </c>
      <c r="M245" s="435"/>
      <c r="N245" s="448">
        <f>+O245+P245</f>
        <v>0</v>
      </c>
      <c r="O245" s="690"/>
      <c r="P245" s="690"/>
      <c r="Q245" s="814">
        <f>+H245-N245</f>
        <v>0</v>
      </c>
      <c r="R245" s="833" t="s">
        <v>320</v>
      </c>
      <c r="S245" s="828"/>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row>
    <row r="246" spans="1:108" ht="13.5" x14ac:dyDescent="0.25">
      <c r="A246" s="436"/>
      <c r="B246" s="528">
        <v>2</v>
      </c>
      <c r="C246" s="626"/>
      <c r="D246" s="581"/>
      <c r="E246" s="581"/>
      <c r="F246" s="581"/>
      <c r="G246" s="581"/>
      <c r="H246" s="448">
        <f t="shared" ref="H246:H248" si="142">SUM(I246:K246)</f>
        <v>0</v>
      </c>
      <c r="I246" s="447"/>
      <c r="J246" s="447"/>
      <c r="K246" s="447"/>
      <c r="L246" s="417" t="str">
        <f t="shared" ref="L246:L249" si="143">+IF(AND(+H246&gt;0,(+Q246=0)),"PD", " ")</f>
        <v xml:space="preserve"> </v>
      </c>
      <c r="M246" s="435"/>
      <c r="N246" s="448">
        <f t="shared" ref="N246:N249" si="144">+O246+P246</f>
        <v>0</v>
      </c>
      <c r="O246" s="690"/>
      <c r="P246" s="690"/>
      <c r="Q246" s="814">
        <f t="shared" ref="Q246:Q249" si="145">+H246-N246</f>
        <v>0</v>
      </c>
      <c r="R246" s="827"/>
      <c r="S246" s="828"/>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row>
    <row r="247" spans="1:108" ht="13.5" x14ac:dyDescent="0.25">
      <c r="A247" s="436"/>
      <c r="B247" s="528">
        <v>3</v>
      </c>
      <c r="C247" s="626"/>
      <c r="D247" s="581"/>
      <c r="E247" s="581"/>
      <c r="F247" s="581"/>
      <c r="G247" s="581"/>
      <c r="H247" s="448">
        <f t="shared" si="142"/>
        <v>0</v>
      </c>
      <c r="I247" s="447"/>
      <c r="J247" s="447"/>
      <c r="K247" s="447"/>
      <c r="L247" s="417" t="str">
        <f t="shared" si="143"/>
        <v xml:space="preserve"> </v>
      </c>
      <c r="M247" s="435"/>
      <c r="N247" s="448">
        <f t="shared" si="144"/>
        <v>0</v>
      </c>
      <c r="O247" s="690"/>
      <c r="P247" s="690"/>
      <c r="Q247" s="814">
        <f t="shared" si="145"/>
        <v>0</v>
      </c>
      <c r="R247" s="827"/>
      <c r="S247" s="828"/>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row>
    <row r="248" spans="1:108" ht="13.5" x14ac:dyDescent="0.25">
      <c r="A248" s="436"/>
      <c r="B248" s="528">
        <v>4</v>
      </c>
      <c r="C248" s="626"/>
      <c r="D248" s="581"/>
      <c r="E248" s="581"/>
      <c r="F248" s="581"/>
      <c r="G248" s="581"/>
      <c r="H248" s="448">
        <f t="shared" si="142"/>
        <v>0</v>
      </c>
      <c r="I248" s="447"/>
      <c r="J248" s="447"/>
      <c r="K248" s="447"/>
      <c r="L248" s="417" t="str">
        <f t="shared" si="143"/>
        <v xml:space="preserve"> </v>
      </c>
      <c r="M248" s="435"/>
      <c r="N248" s="448">
        <f t="shared" si="144"/>
        <v>0</v>
      </c>
      <c r="O248" s="690"/>
      <c r="P248" s="690"/>
      <c r="Q248" s="814">
        <f t="shared" si="145"/>
        <v>0</v>
      </c>
      <c r="R248" s="827"/>
      <c r="S248" s="828"/>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row>
    <row r="249" spans="1:108" ht="13.5" x14ac:dyDescent="0.25">
      <c r="A249" s="436"/>
      <c r="B249" s="528">
        <v>5</v>
      </c>
      <c r="C249" s="627"/>
      <c r="D249" s="581"/>
      <c r="E249" s="581"/>
      <c r="F249" s="581"/>
      <c r="G249" s="581"/>
      <c r="H249" s="448">
        <f>SUM(I249:K249)</f>
        <v>0</v>
      </c>
      <c r="I249" s="447"/>
      <c r="J249" s="447"/>
      <c r="K249" s="447"/>
      <c r="L249" s="417" t="str">
        <f t="shared" si="143"/>
        <v xml:space="preserve"> </v>
      </c>
      <c r="M249" s="435"/>
      <c r="N249" s="448">
        <f t="shared" si="144"/>
        <v>0</v>
      </c>
      <c r="O249" s="690"/>
      <c r="P249" s="690"/>
      <c r="Q249" s="814">
        <f t="shared" si="145"/>
        <v>0</v>
      </c>
      <c r="R249" s="827"/>
      <c r="S249" s="828"/>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row>
    <row r="250" spans="1:108" ht="14.25" thickBot="1" x14ac:dyDescent="0.3">
      <c r="A250" s="436"/>
      <c r="B250" s="529"/>
      <c r="C250" s="416"/>
      <c r="D250" s="417"/>
      <c r="E250" s="417"/>
      <c r="F250" s="418"/>
      <c r="G250" s="418"/>
      <c r="H250" s="445">
        <f>SUM(H245:H249)</f>
        <v>0</v>
      </c>
      <c r="I250" s="446">
        <f>SUM(I245:I249)</f>
        <v>0</v>
      </c>
      <c r="J250" s="446">
        <f>SUM(J245:J249)</f>
        <v>0</v>
      </c>
      <c r="K250" s="446">
        <f>SUM(K245:K249)</f>
        <v>0</v>
      </c>
      <c r="L250" s="800"/>
      <c r="M250" s="604">
        <f ca="1">+G244-H250</f>
        <v>0</v>
      </c>
      <c r="N250" s="445">
        <f>SUM(N245:N249)</f>
        <v>0</v>
      </c>
      <c r="O250" s="445">
        <f>SUM(O245:O249)</f>
        <v>0</v>
      </c>
      <c r="P250" s="445">
        <f>SUM(P245:P249)</f>
        <v>0</v>
      </c>
      <c r="Q250" s="815">
        <f>SUM(Q245:Q249)</f>
        <v>0</v>
      </c>
      <c r="R250" s="824"/>
      <c r="S250" s="829">
        <f>+R250-O250</f>
        <v>0</v>
      </c>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row>
    <row r="251" spans="1:108" ht="14.25" thickTop="1" x14ac:dyDescent="0.25">
      <c r="A251" s="434">
        <f>Report!B67</f>
        <v>504</v>
      </c>
      <c r="B251" s="527" t="str">
        <f>Report!C67</f>
        <v>Asbestos Abatement Paid Directly by PRS</v>
      </c>
      <c r="C251" s="419"/>
      <c r="D251" s="419"/>
      <c r="E251" s="419"/>
      <c r="F251" s="420"/>
      <c r="G251" s="421">
        <f ca="1">+Report!H67</f>
        <v>0</v>
      </c>
      <c r="H251" s="418" t="s">
        <v>1</v>
      </c>
      <c r="I251" s="418"/>
      <c r="J251" s="418"/>
      <c r="K251" s="418"/>
      <c r="L251" s="417"/>
      <c r="M251" s="435"/>
      <c r="N251" s="605"/>
      <c r="O251" s="605"/>
      <c r="P251" s="605"/>
      <c r="Q251" s="813"/>
      <c r="R251" s="832" t="s">
        <v>321</v>
      </c>
      <c r="S251" s="828"/>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row>
    <row r="252" spans="1:108" ht="13.5" x14ac:dyDescent="0.25">
      <c r="A252" s="436"/>
      <c r="B252" s="528" t="s">
        <v>7</v>
      </c>
      <c r="C252" s="626"/>
      <c r="D252" s="581"/>
      <c r="E252" s="581"/>
      <c r="F252" s="581"/>
      <c r="G252" s="581"/>
      <c r="H252" s="448">
        <f>SUM(I252:K252)</f>
        <v>0</v>
      </c>
      <c r="I252" s="447"/>
      <c r="J252" s="447"/>
      <c r="K252" s="447"/>
      <c r="L252" s="417" t="str">
        <f>+IF(AND(+H252&gt;0,(+Q252=0)),"PD", " ")</f>
        <v xml:space="preserve"> </v>
      </c>
      <c r="M252" s="435"/>
      <c r="N252" s="448">
        <f>+O252+P252</f>
        <v>0</v>
      </c>
      <c r="O252" s="690"/>
      <c r="P252" s="690"/>
      <c r="Q252" s="814">
        <f>+H252-N252</f>
        <v>0</v>
      </c>
      <c r="R252" s="833" t="s">
        <v>322</v>
      </c>
      <c r="S252" s="828"/>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row>
    <row r="253" spans="1:108" ht="13.5" x14ac:dyDescent="0.25">
      <c r="A253" s="436"/>
      <c r="B253" s="528">
        <v>2</v>
      </c>
      <c r="C253" s="626"/>
      <c r="D253" s="581"/>
      <c r="E253" s="581"/>
      <c r="F253" s="581"/>
      <c r="G253" s="581"/>
      <c r="H253" s="448">
        <f t="shared" ref="H253:H255" si="146">SUM(I253:K253)</f>
        <v>0</v>
      </c>
      <c r="I253" s="447"/>
      <c r="J253" s="447"/>
      <c r="K253" s="447"/>
      <c r="L253" s="417" t="str">
        <f t="shared" ref="L253:L256" si="147">+IF(AND(+H253&gt;0,(+Q253=0)),"PD", " ")</f>
        <v xml:space="preserve"> </v>
      </c>
      <c r="M253" s="435"/>
      <c r="N253" s="448">
        <f t="shared" ref="N253:N256" si="148">+O253+P253</f>
        <v>0</v>
      </c>
      <c r="O253" s="690"/>
      <c r="P253" s="690"/>
      <c r="Q253" s="814">
        <f t="shared" ref="Q253:Q256" si="149">+H253-N253</f>
        <v>0</v>
      </c>
      <c r="R253" s="827"/>
      <c r="S253" s="828"/>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row>
    <row r="254" spans="1:108" ht="13.5" x14ac:dyDescent="0.25">
      <c r="A254" s="436"/>
      <c r="B254" s="528">
        <v>3</v>
      </c>
      <c r="C254" s="626"/>
      <c r="D254" s="581"/>
      <c r="E254" s="581"/>
      <c r="F254" s="581"/>
      <c r="G254" s="581"/>
      <c r="H254" s="448">
        <f t="shared" si="146"/>
        <v>0</v>
      </c>
      <c r="I254" s="447"/>
      <c r="J254" s="447"/>
      <c r="K254" s="447"/>
      <c r="L254" s="417" t="str">
        <f t="shared" si="147"/>
        <v xml:space="preserve"> </v>
      </c>
      <c r="M254" s="435"/>
      <c r="N254" s="448">
        <f t="shared" si="148"/>
        <v>0</v>
      </c>
      <c r="O254" s="690"/>
      <c r="P254" s="690"/>
      <c r="Q254" s="814">
        <f t="shared" si="149"/>
        <v>0</v>
      </c>
      <c r="R254" s="827"/>
      <c r="S254" s="828"/>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row>
    <row r="255" spans="1:108" ht="13.5" x14ac:dyDescent="0.25">
      <c r="A255" s="436"/>
      <c r="B255" s="528">
        <v>4</v>
      </c>
      <c r="C255" s="626"/>
      <c r="D255" s="581"/>
      <c r="E255" s="581"/>
      <c r="F255" s="581"/>
      <c r="G255" s="581"/>
      <c r="H255" s="448">
        <f t="shared" si="146"/>
        <v>0</v>
      </c>
      <c r="I255" s="447"/>
      <c r="J255" s="447"/>
      <c r="K255" s="447"/>
      <c r="L255" s="417" t="str">
        <f t="shared" si="147"/>
        <v xml:space="preserve"> </v>
      </c>
      <c r="M255" s="435"/>
      <c r="N255" s="448">
        <f t="shared" si="148"/>
        <v>0</v>
      </c>
      <c r="O255" s="690"/>
      <c r="P255" s="690"/>
      <c r="Q255" s="814">
        <f t="shared" si="149"/>
        <v>0</v>
      </c>
      <c r="R255" s="827"/>
      <c r="S255" s="828"/>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row>
    <row r="256" spans="1:108" ht="13.5" x14ac:dyDescent="0.25">
      <c r="A256" s="436"/>
      <c r="B256" s="528">
        <v>5</v>
      </c>
      <c r="C256" s="627"/>
      <c r="D256" s="581"/>
      <c r="E256" s="581"/>
      <c r="F256" s="581"/>
      <c r="G256" s="581"/>
      <c r="H256" s="448">
        <f>SUM(I256:K256)</f>
        <v>0</v>
      </c>
      <c r="I256" s="447"/>
      <c r="J256" s="447"/>
      <c r="K256" s="447"/>
      <c r="L256" s="417" t="str">
        <f t="shared" si="147"/>
        <v xml:space="preserve"> </v>
      </c>
      <c r="M256" s="435"/>
      <c r="N256" s="448">
        <f t="shared" si="148"/>
        <v>0</v>
      </c>
      <c r="O256" s="690"/>
      <c r="P256" s="690"/>
      <c r="Q256" s="814">
        <f t="shared" si="149"/>
        <v>0</v>
      </c>
      <c r="R256" s="827"/>
      <c r="S256" s="828"/>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row>
    <row r="257" spans="1:108" ht="14.25" thickBot="1" x14ac:dyDescent="0.3">
      <c r="A257" s="436"/>
      <c r="B257" s="529"/>
      <c r="C257" s="416"/>
      <c r="D257" s="417"/>
      <c r="E257" s="417"/>
      <c r="F257" s="418"/>
      <c r="G257" s="418"/>
      <c r="H257" s="445">
        <f>SUM(H252:H256)</f>
        <v>0</v>
      </c>
      <c r="I257" s="446">
        <f>SUM(I252:I256)</f>
        <v>0</v>
      </c>
      <c r="J257" s="446">
        <f>SUM(J252:J256)</f>
        <v>0</v>
      </c>
      <c r="K257" s="446">
        <f>SUM(K252:K256)</f>
        <v>0</v>
      </c>
      <c r="L257" s="800"/>
      <c r="M257" s="604">
        <f ca="1">+G251-H257</f>
        <v>0</v>
      </c>
      <c r="N257" s="445">
        <f>SUM(N252:N256)</f>
        <v>0</v>
      </c>
      <c r="O257" s="445">
        <f>SUM(O252:O256)</f>
        <v>0</v>
      </c>
      <c r="P257" s="445">
        <f>SUM(P252:P256)</f>
        <v>0</v>
      </c>
      <c r="Q257" s="815">
        <f>SUM(Q252:Q256)</f>
        <v>0</v>
      </c>
      <c r="R257" s="824"/>
      <c r="S257" s="829">
        <f>+R257-O257</f>
        <v>0</v>
      </c>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row>
    <row r="258" spans="1:108" ht="14.25" thickTop="1" x14ac:dyDescent="0.25">
      <c r="A258" s="434">
        <f>+Report!B69</f>
        <v>505</v>
      </c>
      <c r="B258" s="527" t="str">
        <f>+Report!C69</f>
        <v>Construction / Renovation Contingency (Change Orders)</v>
      </c>
      <c r="C258" s="419"/>
      <c r="D258" s="419"/>
      <c r="E258" s="419"/>
      <c r="F258" s="420"/>
      <c r="G258" s="421">
        <f ca="1">+Report!H69</f>
        <v>0</v>
      </c>
      <c r="H258" s="418" t="s">
        <v>1</v>
      </c>
      <c r="I258" s="418"/>
      <c r="J258" s="418"/>
      <c r="K258" s="418"/>
      <c r="L258" s="417"/>
      <c r="M258" s="435"/>
      <c r="N258" s="605"/>
      <c r="O258" s="605"/>
      <c r="P258" s="605"/>
      <c r="Q258" s="813"/>
      <c r="R258" s="832" t="s">
        <v>323</v>
      </c>
      <c r="S258" s="828"/>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row>
    <row r="259" spans="1:108" ht="13.5" x14ac:dyDescent="0.25">
      <c r="A259" s="436"/>
      <c r="B259" s="528" t="s">
        <v>7</v>
      </c>
      <c r="C259" s="626"/>
      <c r="D259" s="581"/>
      <c r="E259" s="581"/>
      <c r="F259" s="581"/>
      <c r="G259" s="581"/>
      <c r="H259" s="448">
        <f>SUM(I259:K259)</f>
        <v>0</v>
      </c>
      <c r="I259" s="447"/>
      <c r="J259" s="447"/>
      <c r="K259" s="447"/>
      <c r="L259" s="417" t="str">
        <f>+IF(AND(+H259&gt;0,(+Q259=0)),"PD", " ")</f>
        <v xml:space="preserve"> </v>
      </c>
      <c r="M259" s="435"/>
      <c r="N259" s="448">
        <f>+O259+P259</f>
        <v>0</v>
      </c>
      <c r="O259" s="690"/>
      <c r="P259" s="690"/>
      <c r="Q259" s="814">
        <f>+H259-N259</f>
        <v>0</v>
      </c>
      <c r="R259" s="833" t="s">
        <v>324</v>
      </c>
      <c r="S259" s="828"/>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row>
    <row r="260" spans="1:108" ht="13.5" x14ac:dyDescent="0.25">
      <c r="A260" s="436"/>
      <c r="B260" s="528">
        <v>2</v>
      </c>
      <c r="C260" s="626"/>
      <c r="D260" s="581"/>
      <c r="E260" s="581"/>
      <c r="F260" s="581"/>
      <c r="G260" s="581"/>
      <c r="H260" s="448">
        <f>SUM(I260:K260)</f>
        <v>0</v>
      </c>
      <c r="I260" s="447"/>
      <c r="J260" s="447"/>
      <c r="K260" s="447"/>
      <c r="L260" s="417" t="str">
        <f t="shared" ref="L260:L263" si="150">+IF(AND(+H260&gt;0,(+Q260=0)),"PD", " ")</f>
        <v xml:space="preserve"> </v>
      </c>
      <c r="M260" s="435"/>
      <c r="N260" s="448">
        <f t="shared" ref="N260:N263" si="151">+O260+P260</f>
        <v>0</v>
      </c>
      <c r="O260" s="690"/>
      <c r="P260" s="690"/>
      <c r="Q260" s="814">
        <f>+H260-N260</f>
        <v>0</v>
      </c>
      <c r="R260" s="827"/>
      <c r="S260" s="828"/>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row>
    <row r="261" spans="1:108" ht="13.5" x14ac:dyDescent="0.25">
      <c r="A261" s="436"/>
      <c r="B261" s="528">
        <v>3</v>
      </c>
      <c r="C261" s="626"/>
      <c r="D261" s="581"/>
      <c r="E261" s="581"/>
      <c r="F261" s="581"/>
      <c r="G261" s="581"/>
      <c r="H261" s="448">
        <f>SUM(I261:K261)</f>
        <v>0</v>
      </c>
      <c r="I261" s="447"/>
      <c r="J261" s="447"/>
      <c r="K261" s="447"/>
      <c r="L261" s="417" t="str">
        <f t="shared" si="150"/>
        <v xml:space="preserve"> </v>
      </c>
      <c r="M261" s="435"/>
      <c r="N261" s="448">
        <f t="shared" si="151"/>
        <v>0</v>
      </c>
      <c r="O261" s="690"/>
      <c r="P261" s="690"/>
      <c r="Q261" s="814">
        <f>+H261-N261</f>
        <v>0</v>
      </c>
      <c r="R261" s="827"/>
      <c r="S261" s="828"/>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row>
    <row r="262" spans="1:108" ht="13.5" x14ac:dyDescent="0.25">
      <c r="A262" s="436"/>
      <c r="B262" s="528">
        <v>4</v>
      </c>
      <c r="C262" s="626"/>
      <c r="D262" s="581"/>
      <c r="E262" s="581"/>
      <c r="F262" s="581"/>
      <c r="G262" s="581"/>
      <c r="H262" s="448">
        <f>SUM(I262:K262)</f>
        <v>0</v>
      </c>
      <c r="I262" s="447"/>
      <c r="J262" s="447"/>
      <c r="K262" s="447"/>
      <c r="L262" s="417" t="str">
        <f t="shared" si="150"/>
        <v xml:space="preserve"> </v>
      </c>
      <c r="M262" s="435"/>
      <c r="N262" s="448">
        <f t="shared" si="151"/>
        <v>0</v>
      </c>
      <c r="O262" s="690"/>
      <c r="P262" s="690"/>
      <c r="Q262" s="814">
        <f>+H262-N262</f>
        <v>0</v>
      </c>
      <c r="R262" s="827"/>
      <c r="S262" s="828"/>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row>
    <row r="263" spans="1:108" ht="13.5" x14ac:dyDescent="0.25">
      <c r="A263" s="436"/>
      <c r="B263" s="528">
        <v>5</v>
      </c>
      <c r="C263" s="627"/>
      <c r="D263" s="581"/>
      <c r="E263" s="581"/>
      <c r="F263" s="581"/>
      <c r="G263" s="581"/>
      <c r="H263" s="448">
        <f>SUM(I263:K263)</f>
        <v>0</v>
      </c>
      <c r="I263" s="447"/>
      <c r="J263" s="447"/>
      <c r="K263" s="447"/>
      <c r="L263" s="417" t="str">
        <f t="shared" si="150"/>
        <v xml:space="preserve"> </v>
      </c>
      <c r="M263" s="610"/>
      <c r="N263" s="448">
        <f t="shared" si="151"/>
        <v>0</v>
      </c>
      <c r="O263" s="690"/>
      <c r="P263" s="690"/>
      <c r="Q263" s="814">
        <f>+H263-N263</f>
        <v>0</v>
      </c>
      <c r="R263" s="827"/>
      <c r="S263" s="828"/>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row>
    <row r="264" spans="1:108" ht="14.25" thickBot="1" x14ac:dyDescent="0.3">
      <c r="A264" s="436"/>
      <c r="B264" s="528"/>
      <c r="C264" s="627"/>
      <c r="D264" s="581"/>
      <c r="E264" s="581"/>
      <c r="F264" s="581"/>
      <c r="G264" s="581"/>
      <c r="H264" s="445">
        <f>SUM(H259:H263)</f>
        <v>0</v>
      </c>
      <c r="I264" s="445">
        <f t="shared" ref="I264:K264" si="152">SUM(I259:I263)</f>
        <v>0</v>
      </c>
      <c r="J264" s="445">
        <f t="shared" si="152"/>
        <v>0</v>
      </c>
      <c r="K264" s="445">
        <f t="shared" si="152"/>
        <v>0</v>
      </c>
      <c r="L264" s="800"/>
      <c r="M264" s="629">
        <f ca="1">+G258-H264</f>
        <v>0</v>
      </c>
      <c r="N264" s="445">
        <f>SUM(N259:N263)</f>
        <v>0</v>
      </c>
      <c r="O264" s="445">
        <f>SUM(O259:O263)</f>
        <v>0</v>
      </c>
      <c r="P264" s="445">
        <f>SUM(P259:P263)</f>
        <v>0</v>
      </c>
      <c r="Q264" s="815">
        <f>SUM(Q259:Q263)</f>
        <v>0</v>
      </c>
      <c r="R264" s="824"/>
      <c r="S264" s="829">
        <f>+R264-O264</f>
        <v>0</v>
      </c>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row>
    <row r="265" spans="1:108" ht="14.25" thickTop="1" x14ac:dyDescent="0.25">
      <c r="A265" s="434">
        <f>+Report!B73</f>
        <v>551</v>
      </c>
      <c r="B265" s="527" t="str">
        <f>+'Initial Estimate'!C75</f>
        <v>Asbestos Abatement (and other Hazardous Substances Abatement)</v>
      </c>
      <c r="C265" s="419"/>
      <c r="D265" s="419"/>
      <c r="E265" s="419"/>
      <c r="F265" s="420"/>
      <c r="G265" s="421">
        <f ca="1">+Report!H73</f>
        <v>0</v>
      </c>
      <c r="H265" s="608"/>
      <c r="I265" s="608"/>
      <c r="J265" s="608"/>
      <c r="K265" s="608"/>
      <c r="L265" s="608"/>
      <c r="M265" s="628"/>
      <c r="N265" s="605"/>
      <c r="O265" s="692"/>
      <c r="P265" s="692"/>
      <c r="Q265" s="609"/>
      <c r="R265" s="832" t="s">
        <v>321</v>
      </c>
      <c r="S265" s="828"/>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row>
    <row r="266" spans="1:108" ht="13.5" x14ac:dyDescent="0.25">
      <c r="A266" s="436"/>
      <c r="B266" s="528" t="s">
        <v>7</v>
      </c>
      <c r="C266" s="626"/>
      <c r="D266" s="581"/>
      <c r="E266" s="581"/>
      <c r="F266" s="581"/>
      <c r="G266" s="581"/>
      <c r="H266" s="448">
        <f>SUM(I266:K266)</f>
        <v>0</v>
      </c>
      <c r="I266" s="447"/>
      <c r="J266" s="447"/>
      <c r="K266" s="447"/>
      <c r="L266" s="417" t="str">
        <f>+IF(AND(+H266&gt;0,(+Q266=0)),"PD", " ")</f>
        <v xml:space="preserve"> </v>
      </c>
      <c r="M266" s="610"/>
      <c r="N266" s="448">
        <f>+O266+P266</f>
        <v>0</v>
      </c>
      <c r="O266" s="690"/>
      <c r="P266" s="690"/>
      <c r="Q266" s="814">
        <f>+H266-N266</f>
        <v>0</v>
      </c>
      <c r="R266" s="833" t="s">
        <v>322</v>
      </c>
      <c r="S266" s="828"/>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row>
    <row r="267" spans="1:108" ht="13.5" x14ac:dyDescent="0.25">
      <c r="A267" s="436"/>
      <c r="B267" s="528">
        <v>2</v>
      </c>
      <c r="C267" s="626"/>
      <c r="D267" s="581"/>
      <c r="E267" s="581"/>
      <c r="F267" s="581"/>
      <c r="G267" s="581"/>
      <c r="H267" s="448">
        <f t="shared" ref="H267:H269" si="153">SUM(I267:K267)</f>
        <v>0</v>
      </c>
      <c r="I267" s="447"/>
      <c r="J267" s="447"/>
      <c r="K267" s="447"/>
      <c r="L267" s="417" t="str">
        <f t="shared" ref="L267:L270" si="154">+IF(AND(+H267&gt;0,(+Q267=0)),"PD", " ")</f>
        <v xml:space="preserve"> </v>
      </c>
      <c r="M267" s="435"/>
      <c r="N267" s="448">
        <f t="shared" ref="N267:N270" si="155">+O267+P267</f>
        <v>0</v>
      </c>
      <c r="O267" s="690"/>
      <c r="P267" s="690"/>
      <c r="Q267" s="814">
        <f t="shared" ref="Q267:Q270" si="156">+H267-N267</f>
        <v>0</v>
      </c>
      <c r="R267" s="827"/>
      <c r="S267" s="828"/>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row>
    <row r="268" spans="1:108" ht="13.5" x14ac:dyDescent="0.25">
      <c r="A268" s="436"/>
      <c r="B268" s="528">
        <v>3</v>
      </c>
      <c r="C268" s="626"/>
      <c r="D268" s="581"/>
      <c r="E268" s="581"/>
      <c r="F268" s="581"/>
      <c r="G268" s="581"/>
      <c r="H268" s="448">
        <f t="shared" si="153"/>
        <v>0</v>
      </c>
      <c r="I268" s="447"/>
      <c r="J268" s="447"/>
      <c r="K268" s="447"/>
      <c r="L268" s="417" t="str">
        <f t="shared" si="154"/>
        <v xml:space="preserve"> </v>
      </c>
      <c r="M268" s="435"/>
      <c r="N268" s="448">
        <f t="shared" si="155"/>
        <v>0</v>
      </c>
      <c r="O268" s="690"/>
      <c r="P268" s="690"/>
      <c r="Q268" s="814">
        <f t="shared" si="156"/>
        <v>0</v>
      </c>
      <c r="R268" s="827"/>
      <c r="S268" s="828"/>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row>
    <row r="269" spans="1:108" ht="13.5" x14ac:dyDescent="0.25">
      <c r="A269" s="436"/>
      <c r="B269" s="528">
        <v>4</v>
      </c>
      <c r="C269" s="626"/>
      <c r="D269" s="581"/>
      <c r="E269" s="581"/>
      <c r="F269" s="581"/>
      <c r="G269" s="581"/>
      <c r="H269" s="448">
        <f t="shared" si="153"/>
        <v>0</v>
      </c>
      <c r="I269" s="447"/>
      <c r="J269" s="447"/>
      <c r="K269" s="447"/>
      <c r="L269" s="417" t="str">
        <f t="shared" si="154"/>
        <v xml:space="preserve"> </v>
      </c>
      <c r="M269" s="435"/>
      <c r="N269" s="448">
        <f t="shared" si="155"/>
        <v>0</v>
      </c>
      <c r="O269" s="690"/>
      <c r="P269" s="690"/>
      <c r="Q269" s="814">
        <f t="shared" si="156"/>
        <v>0</v>
      </c>
      <c r="R269" s="827"/>
      <c r="S269" s="828"/>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row>
    <row r="270" spans="1:108" ht="13.5" x14ac:dyDescent="0.25">
      <c r="A270" s="436"/>
      <c r="B270" s="528">
        <v>5</v>
      </c>
      <c r="C270" s="627"/>
      <c r="D270" s="581"/>
      <c r="E270" s="581"/>
      <c r="F270" s="581"/>
      <c r="G270" s="581"/>
      <c r="H270" s="448">
        <f>SUM(I270:K270)</f>
        <v>0</v>
      </c>
      <c r="I270" s="447"/>
      <c r="J270" s="447"/>
      <c r="K270" s="447"/>
      <c r="L270" s="417" t="str">
        <f t="shared" si="154"/>
        <v xml:space="preserve"> </v>
      </c>
      <c r="M270" s="435"/>
      <c r="N270" s="448">
        <f t="shared" si="155"/>
        <v>0</v>
      </c>
      <c r="O270" s="690"/>
      <c r="P270" s="690"/>
      <c r="Q270" s="814">
        <f t="shared" si="156"/>
        <v>0</v>
      </c>
      <c r="R270" s="827"/>
      <c r="S270" s="828"/>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row>
    <row r="271" spans="1:108" ht="14.25" thickBot="1" x14ac:dyDescent="0.3">
      <c r="A271" s="436"/>
      <c r="B271" s="529"/>
      <c r="C271" s="416"/>
      <c r="D271" s="417"/>
      <c r="E271" s="417"/>
      <c r="F271" s="418"/>
      <c r="G271" s="418"/>
      <c r="H271" s="445">
        <f>SUM(H266:H270)</f>
        <v>0</v>
      </c>
      <c r="I271" s="446">
        <f>SUM(I266:I270)</f>
        <v>0</v>
      </c>
      <c r="J271" s="446">
        <f>SUM(J266:J270)</f>
        <v>0</v>
      </c>
      <c r="K271" s="446">
        <f>SUM(K266:K270)</f>
        <v>0</v>
      </c>
      <c r="L271" s="800"/>
      <c r="M271" s="604">
        <f ca="1">+G265-H271</f>
        <v>0</v>
      </c>
      <c r="N271" s="445">
        <f>SUM(N266:N270)</f>
        <v>0</v>
      </c>
      <c r="O271" s="445">
        <f>SUM(O266:O270)</f>
        <v>0</v>
      </c>
      <c r="P271" s="445">
        <f>SUM(P266:P270)</f>
        <v>0</v>
      </c>
      <c r="Q271" s="815">
        <f>SUM(Q266:Q270)</f>
        <v>0</v>
      </c>
      <c r="R271" s="824"/>
      <c r="S271" s="829">
        <f>+R271-O271</f>
        <v>0</v>
      </c>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row>
    <row r="272" spans="1:108" ht="14.25" thickTop="1" x14ac:dyDescent="0.25">
      <c r="A272" s="434">
        <f>+Report!B74</f>
        <v>552</v>
      </c>
      <c r="B272" s="527" t="str">
        <f>+Report!C74</f>
        <v>Environmental Soil Disposal</v>
      </c>
      <c r="C272" s="419"/>
      <c r="D272" s="419"/>
      <c r="E272" s="419"/>
      <c r="F272" s="420"/>
      <c r="G272" s="421">
        <f ca="1">+Report!H74</f>
        <v>0</v>
      </c>
      <c r="H272" s="418" t="s">
        <v>1</v>
      </c>
      <c r="I272" s="418"/>
      <c r="J272" s="418"/>
      <c r="K272" s="418"/>
      <c r="L272" s="417"/>
      <c r="M272" s="435"/>
      <c r="N272" s="605"/>
      <c r="O272" s="605"/>
      <c r="P272" s="605"/>
      <c r="Q272" s="813"/>
      <c r="R272" s="832" t="s">
        <v>325</v>
      </c>
      <c r="S272" s="828"/>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row>
    <row r="273" spans="1:108" ht="13.5" x14ac:dyDescent="0.25">
      <c r="A273" s="436"/>
      <c r="B273" s="528" t="s">
        <v>7</v>
      </c>
      <c r="C273" s="626"/>
      <c r="D273" s="581"/>
      <c r="E273" s="581"/>
      <c r="F273" s="581"/>
      <c r="G273" s="581"/>
      <c r="H273" s="448">
        <f>SUM(I273:K273)</f>
        <v>0</v>
      </c>
      <c r="I273" s="447"/>
      <c r="J273" s="447"/>
      <c r="K273" s="447"/>
      <c r="L273" s="417" t="str">
        <f>+IF(AND(+H273&gt;0,(+Q273=0)),"PD", " ")</f>
        <v xml:space="preserve"> </v>
      </c>
      <c r="M273" s="435"/>
      <c r="N273" s="448">
        <f>+O273+P273</f>
        <v>0</v>
      </c>
      <c r="O273" s="690"/>
      <c r="P273" s="690"/>
      <c r="Q273" s="814">
        <f>+H273-N273</f>
        <v>0</v>
      </c>
      <c r="R273" s="833" t="s">
        <v>326</v>
      </c>
      <c r="S273" s="828"/>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row>
    <row r="274" spans="1:108" ht="13.5" x14ac:dyDescent="0.25">
      <c r="A274" s="436"/>
      <c r="B274" s="528">
        <v>2</v>
      </c>
      <c r="C274" s="626"/>
      <c r="D274" s="581"/>
      <c r="E274" s="581"/>
      <c r="F274" s="581"/>
      <c r="G274" s="581"/>
      <c r="H274" s="448">
        <f t="shared" ref="H274:H276" si="157">SUM(I274:K274)</f>
        <v>0</v>
      </c>
      <c r="I274" s="447"/>
      <c r="J274" s="447"/>
      <c r="K274" s="447"/>
      <c r="L274" s="417" t="str">
        <f t="shared" ref="L274:L277" si="158">+IF(AND(+H274&gt;0,(+Q274=0)),"PD", " ")</f>
        <v xml:space="preserve"> </v>
      </c>
      <c r="M274" s="435"/>
      <c r="N274" s="448">
        <f t="shared" ref="N274:N277" si="159">+O274+P274</f>
        <v>0</v>
      </c>
      <c r="O274" s="690"/>
      <c r="P274" s="690"/>
      <c r="Q274" s="814">
        <f t="shared" ref="Q274:Q277" si="160">+H274-N274</f>
        <v>0</v>
      </c>
      <c r="R274" s="827"/>
      <c r="S274" s="828"/>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row>
    <row r="275" spans="1:108" ht="13.5" x14ac:dyDescent="0.25">
      <c r="A275" s="436"/>
      <c r="B275" s="528">
        <v>3</v>
      </c>
      <c r="C275" s="626"/>
      <c r="D275" s="581"/>
      <c r="E275" s="581"/>
      <c r="F275" s="581"/>
      <c r="G275" s="581"/>
      <c r="H275" s="448">
        <f t="shared" si="157"/>
        <v>0</v>
      </c>
      <c r="I275" s="447"/>
      <c r="J275" s="447"/>
      <c r="K275" s="447"/>
      <c r="L275" s="417" t="str">
        <f t="shared" si="158"/>
        <v xml:space="preserve"> </v>
      </c>
      <c r="M275" s="435"/>
      <c r="N275" s="448">
        <f t="shared" si="159"/>
        <v>0</v>
      </c>
      <c r="O275" s="690"/>
      <c r="P275" s="690"/>
      <c r="Q275" s="814">
        <f t="shared" si="160"/>
        <v>0</v>
      </c>
      <c r="R275" s="827"/>
      <c r="S275" s="828"/>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row>
    <row r="276" spans="1:108" ht="13.5" x14ac:dyDescent="0.25">
      <c r="A276" s="436"/>
      <c r="B276" s="528">
        <v>4</v>
      </c>
      <c r="C276" s="626"/>
      <c r="D276" s="581"/>
      <c r="E276" s="581"/>
      <c r="F276" s="581"/>
      <c r="G276" s="581"/>
      <c r="H276" s="448">
        <f t="shared" si="157"/>
        <v>0</v>
      </c>
      <c r="I276" s="447"/>
      <c r="J276" s="447"/>
      <c r="K276" s="447"/>
      <c r="L276" s="417" t="str">
        <f t="shared" si="158"/>
        <v xml:space="preserve"> </v>
      </c>
      <c r="M276" s="435"/>
      <c r="N276" s="448">
        <f t="shared" si="159"/>
        <v>0</v>
      </c>
      <c r="O276" s="690"/>
      <c r="P276" s="690"/>
      <c r="Q276" s="814">
        <f t="shared" si="160"/>
        <v>0</v>
      </c>
      <c r="R276" s="827"/>
      <c r="S276" s="828"/>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row>
    <row r="277" spans="1:108" ht="13.5" x14ac:dyDescent="0.25">
      <c r="A277" s="436"/>
      <c r="B277" s="528">
        <v>5</v>
      </c>
      <c r="C277" s="627"/>
      <c r="D277" s="581"/>
      <c r="E277" s="581"/>
      <c r="F277" s="581"/>
      <c r="G277" s="581"/>
      <c r="H277" s="448">
        <f>SUM(I277:K277)</f>
        <v>0</v>
      </c>
      <c r="I277" s="447"/>
      <c r="J277" s="447"/>
      <c r="K277" s="447"/>
      <c r="L277" s="417" t="str">
        <f t="shared" si="158"/>
        <v xml:space="preserve"> </v>
      </c>
      <c r="M277" s="435"/>
      <c r="N277" s="448">
        <f t="shared" si="159"/>
        <v>0</v>
      </c>
      <c r="O277" s="690"/>
      <c r="P277" s="690"/>
      <c r="Q277" s="814">
        <f t="shared" si="160"/>
        <v>0</v>
      </c>
      <c r="R277" s="827"/>
      <c r="S277" s="828"/>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row>
    <row r="278" spans="1:108" ht="14.25" thickBot="1" x14ac:dyDescent="0.3">
      <c r="A278" s="436"/>
      <c r="B278" s="529"/>
      <c r="C278" s="416"/>
      <c r="D278" s="417"/>
      <c r="E278" s="417"/>
      <c r="F278" s="418"/>
      <c r="G278" s="418"/>
      <c r="H278" s="445">
        <f>SUM(H273:H277)</f>
        <v>0</v>
      </c>
      <c r="I278" s="446">
        <f>SUM(I273:I277)</f>
        <v>0</v>
      </c>
      <c r="J278" s="446">
        <f>SUM(J273:J277)</f>
        <v>0</v>
      </c>
      <c r="K278" s="446">
        <f>SUM(K273:K277)</f>
        <v>0</v>
      </c>
      <c r="L278" s="800"/>
      <c r="M278" s="604">
        <f ca="1">+G272-H278</f>
        <v>0</v>
      </c>
      <c r="N278" s="445">
        <f>SUM(N273:N277)</f>
        <v>0</v>
      </c>
      <c r="O278" s="445">
        <f>SUM(O273:O277)</f>
        <v>0</v>
      </c>
      <c r="P278" s="445">
        <f>SUM(P273:P277)</f>
        <v>0</v>
      </c>
      <c r="Q278" s="815">
        <f>SUM(Q273:Q277)</f>
        <v>0</v>
      </c>
      <c r="R278" s="824"/>
      <c r="S278" s="829">
        <f>+R278-O278</f>
        <v>0</v>
      </c>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row>
    <row r="279" spans="1:108" ht="14.25" thickTop="1" x14ac:dyDescent="0.25">
      <c r="A279" s="434">
        <f>+Report!B75</f>
        <v>553</v>
      </c>
      <c r="B279" s="527" t="str">
        <f>+Report!C75</f>
        <v xml:space="preserve">Landscape Reinstatement </v>
      </c>
      <c r="C279" s="419"/>
      <c r="D279" s="419"/>
      <c r="E279" s="419"/>
      <c r="F279" s="420"/>
      <c r="G279" s="421">
        <f ca="1">+Report!H75</f>
        <v>0</v>
      </c>
      <c r="H279" s="418" t="s">
        <v>1</v>
      </c>
      <c r="I279" s="418"/>
      <c r="J279" s="418"/>
      <c r="K279" s="418"/>
      <c r="L279" s="417"/>
      <c r="M279" s="435"/>
      <c r="N279" s="605"/>
      <c r="O279" s="605"/>
      <c r="P279" s="605"/>
      <c r="Q279" s="813"/>
      <c r="R279" s="832" t="s">
        <v>327</v>
      </c>
      <c r="S279" s="828"/>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row>
    <row r="280" spans="1:108" ht="13.5" x14ac:dyDescent="0.25">
      <c r="A280" s="436"/>
      <c r="B280" s="528" t="s">
        <v>7</v>
      </c>
      <c r="C280" s="626"/>
      <c r="D280" s="581"/>
      <c r="E280" s="581"/>
      <c r="F280" s="581"/>
      <c r="G280" s="581"/>
      <c r="H280" s="448">
        <f>SUM(I280:K280)</f>
        <v>0</v>
      </c>
      <c r="I280" s="447"/>
      <c r="J280" s="447"/>
      <c r="K280" s="447"/>
      <c r="L280" s="417" t="str">
        <f>+IF(AND(+H280&gt;0,(+Q280=0)),"PD", " ")</f>
        <v xml:space="preserve"> </v>
      </c>
      <c r="M280" s="435"/>
      <c r="N280" s="448">
        <f>+O280+P280</f>
        <v>0</v>
      </c>
      <c r="O280" s="690"/>
      <c r="P280" s="690"/>
      <c r="Q280" s="814">
        <f>+H280-N280</f>
        <v>0</v>
      </c>
      <c r="R280" s="833" t="s">
        <v>328</v>
      </c>
      <c r="S280" s="828"/>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row>
    <row r="281" spans="1:108" ht="13.5" x14ac:dyDescent="0.25">
      <c r="A281" s="436"/>
      <c r="B281" s="528">
        <v>2</v>
      </c>
      <c r="C281" s="626"/>
      <c r="D281" s="581"/>
      <c r="E281" s="581"/>
      <c r="F281" s="581"/>
      <c r="G281" s="581"/>
      <c r="H281" s="448">
        <f t="shared" ref="H281:H283" si="161">SUM(I281:K281)</f>
        <v>0</v>
      </c>
      <c r="I281" s="447"/>
      <c r="J281" s="447"/>
      <c r="K281" s="447"/>
      <c r="L281" s="417" t="str">
        <f t="shared" ref="L281:L284" si="162">+IF(AND(+H281&gt;0,(+Q281=0)),"PD", " ")</f>
        <v xml:space="preserve"> </v>
      </c>
      <c r="M281" s="435"/>
      <c r="N281" s="448">
        <f t="shared" ref="N281:N284" si="163">+O281+P281</f>
        <v>0</v>
      </c>
      <c r="O281" s="690"/>
      <c r="P281" s="690"/>
      <c r="Q281" s="814">
        <f t="shared" ref="Q281:Q284" si="164">+H281-N281</f>
        <v>0</v>
      </c>
      <c r="R281" s="827"/>
      <c r="S281" s="828"/>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row>
    <row r="282" spans="1:108" ht="13.5" x14ac:dyDescent="0.25">
      <c r="A282" s="436"/>
      <c r="B282" s="528">
        <v>3</v>
      </c>
      <c r="C282" s="626"/>
      <c r="D282" s="581"/>
      <c r="E282" s="581"/>
      <c r="F282" s="581"/>
      <c r="G282" s="581"/>
      <c r="H282" s="448">
        <f t="shared" si="161"/>
        <v>0</v>
      </c>
      <c r="I282" s="447"/>
      <c r="J282" s="447"/>
      <c r="K282" s="447"/>
      <c r="L282" s="417" t="str">
        <f t="shared" si="162"/>
        <v xml:space="preserve"> </v>
      </c>
      <c r="M282" s="435"/>
      <c r="N282" s="448">
        <f t="shared" si="163"/>
        <v>0</v>
      </c>
      <c r="O282" s="690"/>
      <c r="P282" s="690"/>
      <c r="Q282" s="814">
        <f t="shared" si="164"/>
        <v>0</v>
      </c>
      <c r="R282" s="827"/>
      <c r="S282" s="828"/>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row>
    <row r="283" spans="1:108" ht="13.5" x14ac:dyDescent="0.25">
      <c r="A283" s="436"/>
      <c r="B283" s="528">
        <v>4</v>
      </c>
      <c r="C283" s="626"/>
      <c r="D283" s="581"/>
      <c r="E283" s="581"/>
      <c r="F283" s="581"/>
      <c r="G283" s="581"/>
      <c r="H283" s="448">
        <f t="shared" si="161"/>
        <v>0</v>
      </c>
      <c r="I283" s="447"/>
      <c r="J283" s="447"/>
      <c r="K283" s="447"/>
      <c r="L283" s="417" t="str">
        <f t="shared" si="162"/>
        <v xml:space="preserve"> </v>
      </c>
      <c r="M283" s="435"/>
      <c r="N283" s="448">
        <f t="shared" si="163"/>
        <v>0</v>
      </c>
      <c r="O283" s="690"/>
      <c r="P283" s="690"/>
      <c r="Q283" s="814">
        <f t="shared" si="164"/>
        <v>0</v>
      </c>
      <c r="R283" s="827"/>
      <c r="S283" s="828"/>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row>
    <row r="284" spans="1:108" ht="13.5" x14ac:dyDescent="0.25">
      <c r="A284" s="436"/>
      <c r="B284" s="528">
        <v>5</v>
      </c>
      <c r="C284" s="627"/>
      <c r="D284" s="581"/>
      <c r="E284" s="581"/>
      <c r="F284" s="581"/>
      <c r="G284" s="581"/>
      <c r="H284" s="448">
        <f>SUM(I284:K284)</f>
        <v>0</v>
      </c>
      <c r="I284" s="447"/>
      <c r="J284" s="447"/>
      <c r="K284" s="447"/>
      <c r="L284" s="417" t="str">
        <f t="shared" si="162"/>
        <v xml:space="preserve"> </v>
      </c>
      <c r="M284" s="435"/>
      <c r="N284" s="448">
        <f t="shared" si="163"/>
        <v>0</v>
      </c>
      <c r="O284" s="690"/>
      <c r="P284" s="690"/>
      <c r="Q284" s="814">
        <f t="shared" si="164"/>
        <v>0</v>
      </c>
      <c r="R284" s="827"/>
      <c r="S284" s="828"/>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row>
    <row r="285" spans="1:108" ht="14.25" thickBot="1" x14ac:dyDescent="0.3">
      <c r="A285" s="436"/>
      <c r="B285" s="529"/>
      <c r="C285" s="416"/>
      <c r="D285" s="417"/>
      <c r="E285" s="417"/>
      <c r="F285" s="418"/>
      <c r="G285" s="418"/>
      <c r="H285" s="445">
        <f>SUM(H280:H284)</f>
        <v>0</v>
      </c>
      <c r="I285" s="446">
        <f>SUM(I280:I284)</f>
        <v>0</v>
      </c>
      <c r="J285" s="446">
        <f>SUM(J280:J284)</f>
        <v>0</v>
      </c>
      <c r="K285" s="446">
        <f>SUM(K280:K284)</f>
        <v>0</v>
      </c>
      <c r="L285" s="800"/>
      <c r="M285" s="604">
        <f ca="1">+G279-H285</f>
        <v>0</v>
      </c>
      <c r="N285" s="445">
        <f>SUM(N280:N284)</f>
        <v>0</v>
      </c>
      <c r="O285" s="445">
        <f>SUM(O280:O284)</f>
        <v>0</v>
      </c>
      <c r="P285" s="445">
        <f>SUM(P280:P284)</f>
        <v>0</v>
      </c>
      <c r="Q285" s="815">
        <f>SUM(Q280:Q284)</f>
        <v>0</v>
      </c>
      <c r="R285" s="824"/>
      <c r="S285" s="829">
        <f>+R285-O285</f>
        <v>0</v>
      </c>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row>
    <row r="286" spans="1:108" ht="14.25" thickTop="1" x14ac:dyDescent="0.25">
      <c r="A286" s="434">
        <f>+Report!B76</f>
        <v>554</v>
      </c>
      <c r="B286" s="527" t="str">
        <f>+Report!C76</f>
        <v>Cleaning Site After Renovation</v>
      </c>
      <c r="C286" s="419"/>
      <c r="D286" s="419"/>
      <c r="E286" s="419"/>
      <c r="F286" s="420"/>
      <c r="G286" s="421">
        <f ca="1">+Report!H76</f>
        <v>0</v>
      </c>
      <c r="H286" s="418" t="s">
        <v>1</v>
      </c>
      <c r="I286" s="418"/>
      <c r="J286" s="418"/>
      <c r="K286" s="418"/>
      <c r="L286" s="417"/>
      <c r="M286" s="435"/>
      <c r="N286" s="605"/>
      <c r="O286" s="605"/>
      <c r="P286" s="605"/>
      <c r="Q286" s="813"/>
      <c r="R286" s="832" t="s">
        <v>329</v>
      </c>
      <c r="S286" s="828"/>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row>
    <row r="287" spans="1:108" ht="13.5" x14ac:dyDescent="0.25">
      <c r="A287" s="436"/>
      <c r="B287" s="528" t="s">
        <v>7</v>
      </c>
      <c r="C287" s="626"/>
      <c r="D287" s="581"/>
      <c r="E287" s="581"/>
      <c r="F287" s="581"/>
      <c r="G287" s="581"/>
      <c r="H287" s="448">
        <f>SUM(I287:K287)</f>
        <v>0</v>
      </c>
      <c r="I287" s="447"/>
      <c r="J287" s="447"/>
      <c r="K287" s="447"/>
      <c r="L287" s="417" t="str">
        <f>+IF(AND(+H287&gt;0,(+Q287=0)),"PD", " ")</f>
        <v xml:space="preserve"> </v>
      </c>
      <c r="M287" s="435"/>
      <c r="N287" s="448">
        <f>+O287+P287</f>
        <v>0</v>
      </c>
      <c r="O287" s="690"/>
      <c r="P287" s="690"/>
      <c r="Q287" s="814">
        <f>+H287-N287</f>
        <v>0</v>
      </c>
      <c r="R287" s="833" t="s">
        <v>330</v>
      </c>
      <c r="S287" s="828"/>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row>
    <row r="288" spans="1:108" ht="13.5" x14ac:dyDescent="0.25">
      <c r="A288" s="436"/>
      <c r="B288" s="528">
        <v>2</v>
      </c>
      <c r="C288" s="626"/>
      <c r="D288" s="581"/>
      <c r="E288" s="581"/>
      <c r="F288" s="581"/>
      <c r="G288" s="581"/>
      <c r="H288" s="448">
        <f t="shared" ref="H288:H290" si="165">SUM(I288:K288)</f>
        <v>0</v>
      </c>
      <c r="I288" s="447"/>
      <c r="J288" s="447"/>
      <c r="K288" s="447"/>
      <c r="L288" s="417" t="str">
        <f t="shared" ref="L288:L291" si="166">+IF(AND(+H288&gt;0,(+Q288=0)),"PD", " ")</f>
        <v xml:space="preserve"> </v>
      </c>
      <c r="M288" s="435"/>
      <c r="N288" s="448">
        <f t="shared" ref="N288:N291" si="167">+O288+P288</f>
        <v>0</v>
      </c>
      <c r="O288" s="690"/>
      <c r="P288" s="690"/>
      <c r="Q288" s="814">
        <f t="shared" ref="Q288:Q291" si="168">+H288-N288</f>
        <v>0</v>
      </c>
      <c r="R288" s="827"/>
      <c r="S288" s="828"/>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row>
    <row r="289" spans="1:108" ht="13.5" x14ac:dyDescent="0.25">
      <c r="A289" s="436"/>
      <c r="B289" s="528">
        <v>3</v>
      </c>
      <c r="C289" s="626"/>
      <c r="D289" s="581"/>
      <c r="E289" s="581"/>
      <c r="F289" s="581"/>
      <c r="G289" s="581"/>
      <c r="H289" s="448">
        <f t="shared" si="165"/>
        <v>0</v>
      </c>
      <c r="I289" s="447"/>
      <c r="J289" s="447"/>
      <c r="K289" s="447"/>
      <c r="L289" s="417" t="str">
        <f t="shared" si="166"/>
        <v xml:space="preserve"> </v>
      </c>
      <c r="M289" s="435"/>
      <c r="N289" s="448">
        <f t="shared" si="167"/>
        <v>0</v>
      </c>
      <c r="O289" s="690"/>
      <c r="P289" s="690"/>
      <c r="Q289" s="814">
        <f t="shared" si="168"/>
        <v>0</v>
      </c>
      <c r="R289" s="827"/>
      <c r="S289" s="828"/>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row>
    <row r="290" spans="1:108" ht="13.5" x14ac:dyDescent="0.25">
      <c r="A290" s="436"/>
      <c r="B290" s="528">
        <v>4</v>
      </c>
      <c r="C290" s="626"/>
      <c r="D290" s="581"/>
      <c r="E290" s="581"/>
      <c r="F290" s="581"/>
      <c r="G290" s="581"/>
      <c r="H290" s="448">
        <f t="shared" si="165"/>
        <v>0</v>
      </c>
      <c r="I290" s="447"/>
      <c r="J290" s="447"/>
      <c r="K290" s="447"/>
      <c r="L290" s="417" t="str">
        <f t="shared" si="166"/>
        <v xml:space="preserve"> </v>
      </c>
      <c r="M290" s="435"/>
      <c r="N290" s="448">
        <f t="shared" si="167"/>
        <v>0</v>
      </c>
      <c r="O290" s="690"/>
      <c r="P290" s="690"/>
      <c r="Q290" s="814">
        <f t="shared" si="168"/>
        <v>0</v>
      </c>
      <c r="R290" s="827"/>
      <c r="S290" s="828"/>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row>
    <row r="291" spans="1:108" ht="13.5" x14ac:dyDescent="0.25">
      <c r="A291" s="436"/>
      <c r="B291" s="528">
        <v>5</v>
      </c>
      <c r="C291" s="627"/>
      <c r="D291" s="581"/>
      <c r="E291" s="581"/>
      <c r="F291" s="581"/>
      <c r="G291" s="581"/>
      <c r="H291" s="448">
        <f>SUM(I291:K291)</f>
        <v>0</v>
      </c>
      <c r="I291" s="447"/>
      <c r="J291" s="447"/>
      <c r="K291" s="447"/>
      <c r="L291" s="417" t="str">
        <f t="shared" si="166"/>
        <v xml:space="preserve"> </v>
      </c>
      <c r="M291" s="435"/>
      <c r="N291" s="448">
        <f t="shared" si="167"/>
        <v>0</v>
      </c>
      <c r="O291" s="690"/>
      <c r="P291" s="690"/>
      <c r="Q291" s="814">
        <f t="shared" si="168"/>
        <v>0</v>
      </c>
      <c r="R291" s="827"/>
      <c r="S291" s="828"/>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row>
    <row r="292" spans="1:108" ht="14.25" thickBot="1" x14ac:dyDescent="0.3">
      <c r="A292" s="436"/>
      <c r="B292" s="529"/>
      <c r="C292" s="416"/>
      <c r="D292" s="417"/>
      <c r="E292" s="417"/>
      <c r="F292" s="418"/>
      <c r="G292" s="418"/>
      <c r="H292" s="445">
        <f>SUM(H287:H291)</f>
        <v>0</v>
      </c>
      <c r="I292" s="446">
        <f>SUM(I287:I291)</f>
        <v>0</v>
      </c>
      <c r="J292" s="446">
        <f>SUM(J287:J291)</f>
        <v>0</v>
      </c>
      <c r="K292" s="446">
        <f>SUM(K287:K291)</f>
        <v>0</v>
      </c>
      <c r="L292" s="800"/>
      <c r="M292" s="604">
        <f ca="1">+G286-H292</f>
        <v>0</v>
      </c>
      <c r="N292" s="445">
        <f>SUM(N287:N291)</f>
        <v>0</v>
      </c>
      <c r="O292" s="445">
        <f>SUM(O287:O291)</f>
        <v>0</v>
      </c>
      <c r="P292" s="445">
        <f>SUM(P287:P291)</f>
        <v>0</v>
      </c>
      <c r="Q292" s="815">
        <f>SUM(Q287:Q291)</f>
        <v>0</v>
      </c>
      <c r="R292" s="824"/>
      <c r="S292" s="829">
        <f>+R292-O292</f>
        <v>0</v>
      </c>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row>
    <row r="293" spans="1:108" ht="14.25" thickTop="1" x14ac:dyDescent="0.25">
      <c r="A293" s="434">
        <f>+Report!B77</f>
        <v>555</v>
      </c>
      <c r="B293" s="527" t="str">
        <f>+Report!C77</f>
        <v>Energy Costs During Const. (only if sq.ft. increases)</v>
      </c>
      <c r="C293" s="419"/>
      <c r="D293" s="419"/>
      <c r="E293" s="419"/>
      <c r="F293" s="420"/>
      <c r="G293" s="421"/>
      <c r="H293" s="418" t="s">
        <v>1</v>
      </c>
      <c r="I293" s="418"/>
      <c r="J293" s="418"/>
      <c r="K293" s="418"/>
      <c r="L293" s="417"/>
      <c r="M293" s="435"/>
      <c r="N293" s="605"/>
      <c r="O293" s="605"/>
      <c r="P293" s="605"/>
      <c r="Q293" s="813"/>
      <c r="R293" s="832" t="s">
        <v>331</v>
      </c>
      <c r="S293" s="828"/>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row>
    <row r="294" spans="1:108" ht="13.5" x14ac:dyDescent="0.25">
      <c r="A294" s="436"/>
      <c r="B294" s="528" t="s">
        <v>7</v>
      </c>
      <c r="C294" s="626"/>
      <c r="D294" s="581"/>
      <c r="E294" s="581"/>
      <c r="F294" s="581"/>
      <c r="G294" s="581"/>
      <c r="H294" s="448">
        <f>SUM(I294:K294)</f>
        <v>0</v>
      </c>
      <c r="I294" s="447"/>
      <c r="J294" s="447"/>
      <c r="K294" s="447"/>
      <c r="L294" s="417" t="str">
        <f>+IF(AND(+H294&gt;0,(+Q294=0)),"PD", " ")</f>
        <v xml:space="preserve"> </v>
      </c>
      <c r="M294" s="435"/>
      <c r="N294" s="448">
        <f>+O294+P294</f>
        <v>0</v>
      </c>
      <c r="O294" s="690"/>
      <c r="P294" s="690"/>
      <c r="Q294" s="814">
        <f>+H294-N294</f>
        <v>0</v>
      </c>
      <c r="R294" s="833" t="s">
        <v>332</v>
      </c>
      <c r="S294" s="828"/>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row>
    <row r="295" spans="1:108" ht="13.5" x14ac:dyDescent="0.25">
      <c r="A295" s="436"/>
      <c r="B295" s="528">
        <v>2</v>
      </c>
      <c r="C295" s="626"/>
      <c r="D295" s="581"/>
      <c r="E295" s="581"/>
      <c r="F295" s="581"/>
      <c r="G295" s="581"/>
      <c r="H295" s="448">
        <f t="shared" ref="H295:H297" si="169">SUM(I295:K295)</f>
        <v>0</v>
      </c>
      <c r="I295" s="447"/>
      <c r="J295" s="447"/>
      <c r="K295" s="447"/>
      <c r="L295" s="417" t="str">
        <f t="shared" ref="L295:L298" si="170">+IF(AND(+H295&gt;0,(+Q295=0)),"PD", " ")</f>
        <v xml:space="preserve"> </v>
      </c>
      <c r="M295" s="435"/>
      <c r="N295" s="448">
        <f t="shared" ref="N295:N298" si="171">+O295+P295</f>
        <v>0</v>
      </c>
      <c r="O295" s="690"/>
      <c r="P295" s="690"/>
      <c r="Q295" s="814">
        <f t="shared" ref="Q295:Q298" si="172">+H295-N295</f>
        <v>0</v>
      </c>
      <c r="R295" s="827"/>
      <c r="S295" s="828"/>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row>
    <row r="296" spans="1:108" ht="13.5" x14ac:dyDescent="0.25">
      <c r="A296" s="436"/>
      <c r="B296" s="528">
        <v>3</v>
      </c>
      <c r="C296" s="626"/>
      <c r="D296" s="581"/>
      <c r="E296" s="581"/>
      <c r="F296" s="581"/>
      <c r="G296" s="581"/>
      <c r="H296" s="448">
        <f t="shared" si="169"/>
        <v>0</v>
      </c>
      <c r="I296" s="447"/>
      <c r="J296" s="447"/>
      <c r="K296" s="447"/>
      <c r="L296" s="417" t="str">
        <f t="shared" si="170"/>
        <v xml:space="preserve"> </v>
      </c>
      <c r="M296" s="435"/>
      <c r="N296" s="448">
        <f t="shared" si="171"/>
        <v>0</v>
      </c>
      <c r="O296" s="690"/>
      <c r="P296" s="690"/>
      <c r="Q296" s="814">
        <f t="shared" si="172"/>
        <v>0</v>
      </c>
      <c r="R296" s="827"/>
      <c r="S296" s="828"/>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row>
    <row r="297" spans="1:108" ht="13.5" x14ac:dyDescent="0.25">
      <c r="A297" s="436"/>
      <c r="B297" s="528">
        <v>4</v>
      </c>
      <c r="C297" s="626"/>
      <c r="D297" s="581"/>
      <c r="E297" s="581"/>
      <c r="F297" s="581"/>
      <c r="G297" s="581"/>
      <c r="H297" s="448">
        <f t="shared" si="169"/>
        <v>0</v>
      </c>
      <c r="I297" s="447"/>
      <c r="J297" s="447"/>
      <c r="K297" s="447"/>
      <c r="L297" s="417" t="str">
        <f t="shared" si="170"/>
        <v xml:space="preserve"> </v>
      </c>
      <c r="M297" s="435"/>
      <c r="N297" s="448">
        <f t="shared" si="171"/>
        <v>0</v>
      </c>
      <c r="O297" s="690"/>
      <c r="P297" s="690"/>
      <c r="Q297" s="814">
        <f t="shared" si="172"/>
        <v>0</v>
      </c>
      <c r="R297" s="827"/>
      <c r="S297" s="828"/>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row>
    <row r="298" spans="1:108" ht="13.5" x14ac:dyDescent="0.25">
      <c r="A298" s="436"/>
      <c r="B298" s="528">
        <v>5</v>
      </c>
      <c r="C298" s="627"/>
      <c r="D298" s="581"/>
      <c r="E298" s="581"/>
      <c r="F298" s="581"/>
      <c r="G298" s="581"/>
      <c r="H298" s="448">
        <f>SUM(I298:K298)</f>
        <v>0</v>
      </c>
      <c r="I298" s="447"/>
      <c r="J298" s="447"/>
      <c r="K298" s="447"/>
      <c r="L298" s="417" t="str">
        <f t="shared" si="170"/>
        <v xml:space="preserve"> </v>
      </c>
      <c r="M298" s="435"/>
      <c r="N298" s="448">
        <f t="shared" si="171"/>
        <v>0</v>
      </c>
      <c r="O298" s="690"/>
      <c r="P298" s="690"/>
      <c r="Q298" s="814">
        <f t="shared" si="172"/>
        <v>0</v>
      </c>
      <c r="R298" s="827"/>
      <c r="S298" s="828"/>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row>
    <row r="299" spans="1:108" ht="14.25" thickBot="1" x14ac:dyDescent="0.3">
      <c r="A299" s="436"/>
      <c r="B299" s="529"/>
      <c r="C299" s="416"/>
      <c r="D299" s="417"/>
      <c r="E299" s="417"/>
      <c r="F299" s="418"/>
      <c r="G299" s="418"/>
      <c r="H299" s="445">
        <f>SUM(H294:H298)</f>
        <v>0</v>
      </c>
      <c r="I299" s="446">
        <f>SUM(I294:I298)</f>
        <v>0</v>
      </c>
      <c r="J299" s="446">
        <f>SUM(J294:J298)</f>
        <v>0</v>
      </c>
      <c r="K299" s="446">
        <f>SUM(K294:K298)</f>
        <v>0</v>
      </c>
      <c r="L299" s="800"/>
      <c r="M299" s="604">
        <f>+G293-H299</f>
        <v>0</v>
      </c>
      <c r="N299" s="445">
        <f>SUM(N294:N298)</f>
        <v>0</v>
      </c>
      <c r="O299" s="445">
        <f>SUM(O294:O298)</f>
        <v>0</v>
      </c>
      <c r="P299" s="445">
        <f>SUM(P294:P298)</f>
        <v>0</v>
      </c>
      <c r="Q299" s="815">
        <f>SUM(Q294:Q298)</f>
        <v>0</v>
      </c>
      <c r="R299" s="824"/>
      <c r="S299" s="829">
        <f>+R299-O299</f>
        <v>0</v>
      </c>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row>
    <row r="300" spans="1:108" ht="14.25" thickTop="1" x14ac:dyDescent="0.25">
      <c r="A300" s="434">
        <f>+Report!B78</f>
        <v>556</v>
      </c>
      <c r="B300" s="527" t="str">
        <f>+Report!C78</f>
        <v>Other Related Construction Costs</v>
      </c>
      <c r="C300" s="419"/>
      <c r="D300" s="419"/>
      <c r="E300" s="419"/>
      <c r="F300" s="420"/>
      <c r="G300" s="421">
        <f ca="1">+Report!H78</f>
        <v>0</v>
      </c>
      <c r="H300" s="418" t="s">
        <v>1</v>
      </c>
      <c r="I300" s="418"/>
      <c r="J300" s="418"/>
      <c r="K300" s="418"/>
      <c r="L300" s="417"/>
      <c r="M300" s="435"/>
      <c r="N300" s="605"/>
      <c r="O300" s="605"/>
      <c r="P300" s="605"/>
      <c r="Q300" s="813"/>
      <c r="R300" s="832" t="s">
        <v>333</v>
      </c>
      <c r="S300" s="828"/>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row>
    <row r="301" spans="1:108" ht="13.5" x14ac:dyDescent="0.25">
      <c r="A301" s="436"/>
      <c r="B301" s="528" t="s">
        <v>7</v>
      </c>
      <c r="C301" s="626"/>
      <c r="D301" s="581"/>
      <c r="E301" s="581"/>
      <c r="F301" s="581"/>
      <c r="G301" s="581"/>
      <c r="H301" s="448">
        <f>SUM(I301:K301)</f>
        <v>0</v>
      </c>
      <c r="I301" s="447"/>
      <c r="J301" s="447"/>
      <c r="K301" s="447"/>
      <c r="L301" s="417" t="str">
        <f>+IF(AND(+H301&gt;0,(+Q301=0)),"PD", " ")</f>
        <v xml:space="preserve"> </v>
      </c>
      <c r="M301" s="435"/>
      <c r="N301" s="448">
        <f>+O301+P301</f>
        <v>0</v>
      </c>
      <c r="O301" s="690"/>
      <c r="P301" s="690"/>
      <c r="Q301" s="814">
        <f>+H301-N301</f>
        <v>0</v>
      </c>
      <c r="R301" s="833" t="s">
        <v>334</v>
      </c>
      <c r="S301" s="828"/>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row>
    <row r="302" spans="1:108" ht="13.5" x14ac:dyDescent="0.25">
      <c r="A302" s="436"/>
      <c r="B302" s="528">
        <v>2</v>
      </c>
      <c r="C302" s="626"/>
      <c r="D302" s="581"/>
      <c r="E302" s="581"/>
      <c r="F302" s="581"/>
      <c r="G302" s="581"/>
      <c r="H302" s="448">
        <f t="shared" ref="H302:H304" si="173">SUM(I302:K302)</f>
        <v>0</v>
      </c>
      <c r="I302" s="447"/>
      <c r="J302" s="447"/>
      <c r="K302" s="447"/>
      <c r="L302" s="417" t="str">
        <f t="shared" ref="L302:L305" si="174">+IF(AND(+H302&gt;0,(+Q302=0)),"PD", " ")</f>
        <v xml:space="preserve"> </v>
      </c>
      <c r="M302" s="435"/>
      <c r="N302" s="448">
        <f t="shared" ref="N302:N305" si="175">+O302+P302</f>
        <v>0</v>
      </c>
      <c r="O302" s="690"/>
      <c r="P302" s="690"/>
      <c r="Q302" s="814">
        <f t="shared" ref="Q302:Q305" si="176">+H302-N302</f>
        <v>0</v>
      </c>
      <c r="R302" s="827"/>
      <c r="S302" s="828"/>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row>
    <row r="303" spans="1:108" ht="13.5" x14ac:dyDescent="0.25">
      <c r="A303" s="436"/>
      <c r="B303" s="528">
        <v>3</v>
      </c>
      <c r="C303" s="626"/>
      <c r="D303" s="581"/>
      <c r="E303" s="581"/>
      <c r="F303" s="581"/>
      <c r="G303" s="581"/>
      <c r="H303" s="448">
        <f t="shared" si="173"/>
        <v>0</v>
      </c>
      <c r="I303" s="447"/>
      <c r="J303" s="447"/>
      <c r="K303" s="447"/>
      <c r="L303" s="417" t="str">
        <f t="shared" si="174"/>
        <v xml:space="preserve"> </v>
      </c>
      <c r="M303" s="435"/>
      <c r="N303" s="448">
        <f t="shared" si="175"/>
        <v>0</v>
      </c>
      <c r="O303" s="690"/>
      <c r="P303" s="690"/>
      <c r="Q303" s="814">
        <f t="shared" si="176"/>
        <v>0</v>
      </c>
      <c r="R303" s="827"/>
      <c r="S303" s="828"/>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row>
    <row r="304" spans="1:108" ht="13.5" x14ac:dyDescent="0.25">
      <c r="A304" s="436"/>
      <c r="B304" s="528">
        <v>4</v>
      </c>
      <c r="C304" s="626"/>
      <c r="D304" s="581"/>
      <c r="E304" s="581"/>
      <c r="F304" s="581"/>
      <c r="G304" s="581"/>
      <c r="H304" s="448">
        <f t="shared" si="173"/>
        <v>0</v>
      </c>
      <c r="I304" s="447"/>
      <c r="J304" s="447"/>
      <c r="K304" s="447"/>
      <c r="L304" s="417" t="str">
        <f t="shared" si="174"/>
        <v xml:space="preserve"> </v>
      </c>
      <c r="M304" s="435"/>
      <c r="N304" s="448">
        <f t="shared" si="175"/>
        <v>0</v>
      </c>
      <c r="O304" s="690"/>
      <c r="P304" s="690"/>
      <c r="Q304" s="814">
        <f t="shared" si="176"/>
        <v>0</v>
      </c>
      <c r="R304" s="827"/>
      <c r="S304" s="828"/>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row>
    <row r="305" spans="1:108" ht="13.5" x14ac:dyDescent="0.25">
      <c r="A305" s="436"/>
      <c r="B305" s="528">
        <v>5</v>
      </c>
      <c r="C305" s="627"/>
      <c r="D305" s="581"/>
      <c r="E305" s="581"/>
      <c r="F305" s="581"/>
      <c r="G305" s="581"/>
      <c r="H305" s="448">
        <f>SUM(I305:K305)</f>
        <v>0</v>
      </c>
      <c r="I305" s="447"/>
      <c r="J305" s="447"/>
      <c r="K305" s="447"/>
      <c r="L305" s="417" t="str">
        <f t="shared" si="174"/>
        <v xml:space="preserve"> </v>
      </c>
      <c r="M305" s="435"/>
      <c r="N305" s="448">
        <f t="shared" si="175"/>
        <v>0</v>
      </c>
      <c r="O305" s="690"/>
      <c r="P305" s="690"/>
      <c r="Q305" s="814">
        <f t="shared" si="176"/>
        <v>0</v>
      </c>
      <c r="R305" s="827"/>
      <c r="S305" s="828"/>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row>
    <row r="306" spans="1:108" ht="14.25" thickBot="1" x14ac:dyDescent="0.3">
      <c r="A306" s="436"/>
      <c r="B306" s="529"/>
      <c r="C306" s="416"/>
      <c r="D306" s="417"/>
      <c r="E306" s="417"/>
      <c r="F306" s="418"/>
      <c r="G306" s="418"/>
      <c r="H306" s="445">
        <f>SUM(H301:H305)</f>
        <v>0</v>
      </c>
      <c r="I306" s="446">
        <f>SUM(I301:I305)</f>
        <v>0</v>
      </c>
      <c r="J306" s="446">
        <f>SUM(J301:J305)</f>
        <v>0</v>
      </c>
      <c r="K306" s="446">
        <f>SUM(K301:K305)</f>
        <v>0</v>
      </c>
      <c r="L306" s="800"/>
      <c r="M306" s="604">
        <f ca="1">+G300-H306</f>
        <v>0</v>
      </c>
      <c r="N306" s="445">
        <f>SUM(N301:N305)</f>
        <v>0</v>
      </c>
      <c r="O306" s="445">
        <f>SUM(O301:O305)</f>
        <v>0</v>
      </c>
      <c r="P306" s="445">
        <f>SUM(P301:P305)</f>
        <v>0</v>
      </c>
      <c r="Q306" s="815">
        <f>SUM(Q301:Q305)</f>
        <v>0</v>
      </c>
      <c r="R306" s="824"/>
      <c r="S306" s="829">
        <f>+R306-O306</f>
        <v>0</v>
      </c>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row>
    <row r="307" spans="1:108" ht="14.25" hidden="1" thickTop="1" x14ac:dyDescent="0.25">
      <c r="A307" s="434">
        <f>+Report!B79</f>
        <v>0</v>
      </c>
      <c r="B307" s="527" t="str">
        <f>+Report!C79</f>
        <v>Total Related Construction / Renovation Costs (outside of General Contract)</v>
      </c>
      <c r="C307" s="419"/>
      <c r="D307" s="419"/>
      <c r="E307" s="419"/>
      <c r="F307" s="420"/>
      <c r="G307" s="421">
        <v>0</v>
      </c>
      <c r="H307" s="418" t="s">
        <v>1</v>
      </c>
      <c r="I307" s="418"/>
      <c r="J307" s="418"/>
      <c r="K307" s="418"/>
      <c r="L307" s="417"/>
      <c r="M307" s="435"/>
      <c r="N307" s="605"/>
      <c r="O307" s="391"/>
      <c r="P307" s="391"/>
      <c r="Q307" s="816"/>
      <c r="R307" s="827"/>
      <c r="S307" s="828"/>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row>
    <row r="308" spans="1:108" ht="14.25" hidden="1" thickTop="1" x14ac:dyDescent="0.25">
      <c r="A308" s="436"/>
      <c r="B308" s="528">
        <v>1</v>
      </c>
      <c r="C308" s="437"/>
      <c r="D308" s="417"/>
      <c r="E308" s="417"/>
      <c r="F308" s="417"/>
      <c r="G308" s="417"/>
      <c r="H308" s="448">
        <f>SUM(I308:K308)</f>
        <v>0</v>
      </c>
      <c r="I308" s="447"/>
      <c r="J308" s="447"/>
      <c r="K308" s="447"/>
      <c r="L308" s="417"/>
      <c r="M308" s="435"/>
      <c r="N308" s="448">
        <f>+O308+P308</f>
        <v>0</v>
      </c>
      <c r="O308" s="391"/>
      <c r="P308" s="391"/>
      <c r="Q308" s="817">
        <f>+H308-N308</f>
        <v>0</v>
      </c>
      <c r="R308" s="827"/>
      <c r="S308" s="828"/>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row>
    <row r="309" spans="1:108" ht="14.25" hidden="1" thickTop="1" x14ac:dyDescent="0.25">
      <c r="A309" s="436"/>
      <c r="B309" s="528">
        <v>2</v>
      </c>
      <c r="C309" s="416"/>
      <c r="D309" s="417"/>
      <c r="E309" s="417"/>
      <c r="F309" s="417"/>
      <c r="G309" s="417"/>
      <c r="H309" s="448">
        <f>SUM(I309:K309)</f>
        <v>0</v>
      </c>
      <c r="I309" s="447"/>
      <c r="J309" s="447"/>
      <c r="K309" s="447"/>
      <c r="L309" s="438"/>
      <c r="M309" s="435"/>
      <c r="N309" s="448">
        <f t="shared" ref="N309:N312" si="177">+O309+P309</f>
        <v>0</v>
      </c>
      <c r="O309" s="391"/>
      <c r="P309" s="391"/>
      <c r="Q309" s="817">
        <f>+H309-N309</f>
        <v>0</v>
      </c>
      <c r="R309" s="827"/>
      <c r="S309" s="828"/>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row>
    <row r="310" spans="1:108" ht="15" hidden="1" thickTop="1" thickBot="1" x14ac:dyDescent="0.3">
      <c r="A310" s="436"/>
      <c r="B310" s="529"/>
      <c r="C310" s="416"/>
      <c r="D310" s="417"/>
      <c r="E310" s="417"/>
      <c r="F310" s="418"/>
      <c r="G310" s="418"/>
      <c r="H310" s="445">
        <f>SUM(H308:H309)</f>
        <v>0</v>
      </c>
      <c r="I310" s="446">
        <f t="shared" ref="I310:J310" si="178">SUM(I308:I309)</f>
        <v>0</v>
      </c>
      <c r="J310" s="446">
        <f t="shared" si="178"/>
        <v>0</v>
      </c>
      <c r="K310" s="446">
        <f t="shared" ref="K310" si="179">SUM(K308:K309)</f>
        <v>0</v>
      </c>
      <c r="L310" s="438"/>
      <c r="M310" s="439">
        <f>+G307-H310</f>
        <v>0</v>
      </c>
      <c r="N310" s="448">
        <f t="shared" si="177"/>
        <v>0</v>
      </c>
      <c r="O310" s="391"/>
      <c r="P310" s="391"/>
      <c r="Q310" s="818">
        <f>SUM(Q308:Q309)</f>
        <v>0</v>
      </c>
      <c r="R310" s="827"/>
      <c r="S310" s="828"/>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row>
    <row r="311" spans="1:108" ht="14.25" hidden="1" thickTop="1" x14ac:dyDescent="0.25">
      <c r="A311" s="434">
        <f>+Report!B80</f>
        <v>0</v>
      </c>
      <c r="B311" s="527" t="str">
        <f>+Report!C80</f>
        <v>Total of Construction / Renovation Costs</v>
      </c>
      <c r="C311" s="419"/>
      <c r="D311" s="419"/>
      <c r="E311" s="419"/>
      <c r="F311" s="420"/>
      <c r="G311" s="421">
        <v>0</v>
      </c>
      <c r="H311" s="418" t="s">
        <v>1</v>
      </c>
      <c r="I311" s="418"/>
      <c r="J311" s="418"/>
      <c r="K311" s="418"/>
      <c r="L311" s="417"/>
      <c r="M311" s="435"/>
      <c r="N311" s="448">
        <f t="shared" si="177"/>
        <v>0</v>
      </c>
      <c r="O311" s="391"/>
      <c r="P311" s="391"/>
      <c r="Q311" s="816"/>
      <c r="R311" s="827"/>
      <c r="S311" s="828"/>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row>
    <row r="312" spans="1:108" ht="14.25" hidden="1" thickTop="1" x14ac:dyDescent="0.25">
      <c r="A312" s="436"/>
      <c r="B312" s="528">
        <v>1</v>
      </c>
      <c r="C312" s="437"/>
      <c r="D312" s="417"/>
      <c r="E312" s="417"/>
      <c r="F312" s="417"/>
      <c r="G312" s="417"/>
      <c r="H312" s="448">
        <f>SUM(I312:K312)</f>
        <v>0</v>
      </c>
      <c r="I312" s="447"/>
      <c r="J312" s="447"/>
      <c r="K312" s="447"/>
      <c r="L312" s="417"/>
      <c r="M312" s="435"/>
      <c r="N312" s="448">
        <f t="shared" si="177"/>
        <v>0</v>
      </c>
      <c r="O312" s="391"/>
      <c r="P312" s="391"/>
      <c r="Q312" s="817">
        <f>+H312-N312</f>
        <v>0</v>
      </c>
      <c r="R312" s="827"/>
      <c r="S312" s="828"/>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row>
    <row r="313" spans="1:108" ht="14.25" hidden="1" thickTop="1" x14ac:dyDescent="0.25">
      <c r="A313" s="436"/>
      <c r="B313" s="528">
        <v>2</v>
      </c>
      <c r="C313" s="416"/>
      <c r="D313" s="417"/>
      <c r="E313" s="417"/>
      <c r="F313" s="417"/>
      <c r="G313" s="417"/>
      <c r="H313" s="448">
        <f>SUM(I313:K313)</f>
        <v>0</v>
      </c>
      <c r="I313" s="447"/>
      <c r="J313" s="447"/>
      <c r="K313" s="447"/>
      <c r="L313" s="438"/>
      <c r="M313" s="435"/>
      <c r="N313" s="607"/>
      <c r="O313" s="391"/>
      <c r="P313" s="391"/>
      <c r="Q313" s="817">
        <f>+H313-N313</f>
        <v>0</v>
      </c>
      <c r="R313" s="827"/>
      <c r="S313" s="828"/>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row>
    <row r="314" spans="1:108" ht="15" hidden="1" thickTop="1" thickBot="1" x14ac:dyDescent="0.3">
      <c r="A314" s="436"/>
      <c r="B314" s="529"/>
      <c r="C314" s="416"/>
      <c r="D314" s="417"/>
      <c r="E314" s="417"/>
      <c r="F314" s="418"/>
      <c r="G314" s="418"/>
      <c r="H314" s="445">
        <f>SUM(H312:H313)</f>
        <v>0</v>
      </c>
      <c r="I314" s="446">
        <f t="shared" ref="I314:J314" si="180">SUM(I312:I313)</f>
        <v>0</v>
      </c>
      <c r="J314" s="446">
        <f t="shared" si="180"/>
        <v>0</v>
      </c>
      <c r="K314" s="446">
        <f t="shared" ref="K314" si="181">SUM(K312:K313)</f>
        <v>0</v>
      </c>
      <c r="L314" s="438"/>
      <c r="M314" s="439">
        <f>+G311-H314</f>
        <v>0</v>
      </c>
      <c r="N314" s="607"/>
      <c r="O314" s="391"/>
      <c r="P314" s="391"/>
      <c r="Q314" s="818">
        <f>SUM(Q312:Q313)</f>
        <v>0</v>
      </c>
      <c r="R314" s="827"/>
      <c r="S314" s="828"/>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row>
    <row r="315" spans="1:108" ht="14.25" hidden="1" thickTop="1" x14ac:dyDescent="0.25">
      <c r="A315" s="434">
        <f>+Report!B81</f>
        <v>0</v>
      </c>
      <c r="B315" s="527">
        <f>+Report!C81</f>
        <v>0</v>
      </c>
      <c r="C315" s="419"/>
      <c r="D315" s="419"/>
      <c r="E315" s="419"/>
      <c r="F315" s="420"/>
      <c r="G315" s="421">
        <v>0</v>
      </c>
      <c r="H315" s="418" t="s">
        <v>1</v>
      </c>
      <c r="I315" s="418"/>
      <c r="J315" s="418"/>
      <c r="K315" s="418"/>
      <c r="L315" s="417"/>
      <c r="M315" s="435"/>
      <c r="N315" s="607"/>
      <c r="O315" s="391"/>
      <c r="P315" s="391"/>
      <c r="Q315" s="816"/>
      <c r="R315" s="827"/>
      <c r="S315" s="828"/>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row>
    <row r="316" spans="1:108" ht="14.25" hidden="1" thickTop="1" x14ac:dyDescent="0.25">
      <c r="A316" s="436"/>
      <c r="B316" s="528">
        <v>1</v>
      </c>
      <c r="C316" s="437"/>
      <c r="D316" s="417"/>
      <c r="E316" s="417"/>
      <c r="F316" s="417"/>
      <c r="G316" s="417"/>
      <c r="H316" s="448">
        <f>SUM(I316:K316)</f>
        <v>0</v>
      </c>
      <c r="I316" s="447"/>
      <c r="J316" s="447"/>
      <c r="K316" s="447"/>
      <c r="L316" s="417"/>
      <c r="M316" s="435"/>
      <c r="N316" s="607"/>
      <c r="O316" s="391"/>
      <c r="P316" s="391"/>
      <c r="Q316" s="817">
        <f>+H316-N316</f>
        <v>0</v>
      </c>
      <c r="R316" s="827"/>
      <c r="S316" s="828"/>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row>
    <row r="317" spans="1:108" ht="14.25" hidden="1" thickTop="1" x14ac:dyDescent="0.25">
      <c r="A317" s="436"/>
      <c r="B317" s="528">
        <v>2</v>
      </c>
      <c r="C317" s="416"/>
      <c r="D317" s="417"/>
      <c r="E317" s="417"/>
      <c r="F317" s="417"/>
      <c r="G317" s="417"/>
      <c r="H317" s="448">
        <f>SUM(I317:K317)</f>
        <v>0</v>
      </c>
      <c r="I317" s="447"/>
      <c r="J317" s="447"/>
      <c r="K317" s="447"/>
      <c r="L317" s="438"/>
      <c r="M317" s="435"/>
      <c r="N317" s="607"/>
      <c r="O317" s="391"/>
      <c r="P317" s="391"/>
      <c r="Q317" s="817">
        <f>+H317-N317</f>
        <v>0</v>
      </c>
      <c r="R317" s="827"/>
      <c r="S317" s="828"/>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row>
    <row r="318" spans="1:108" ht="15" hidden="1" thickTop="1" thickBot="1" x14ac:dyDescent="0.3">
      <c r="A318" s="436"/>
      <c r="B318" s="529"/>
      <c r="C318" s="416"/>
      <c r="D318" s="417"/>
      <c r="E318" s="417"/>
      <c r="F318" s="418"/>
      <c r="G318" s="418"/>
      <c r="H318" s="445">
        <f>SUM(H316:H317)</f>
        <v>0</v>
      </c>
      <c r="I318" s="446">
        <f t="shared" ref="I318:J318" si="182">SUM(I316:I317)</f>
        <v>0</v>
      </c>
      <c r="J318" s="446">
        <f t="shared" si="182"/>
        <v>0</v>
      </c>
      <c r="K318" s="446">
        <f t="shared" ref="K318" si="183">SUM(K316:K317)</f>
        <v>0</v>
      </c>
      <c r="L318" s="438"/>
      <c r="M318" s="439">
        <f>+G315-H318</f>
        <v>0</v>
      </c>
      <c r="N318" s="607"/>
      <c r="O318" s="391"/>
      <c r="P318" s="391"/>
      <c r="Q318" s="818">
        <f>SUM(Q316:Q317)</f>
        <v>0</v>
      </c>
      <c r="R318" s="827"/>
      <c r="S318" s="828"/>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row>
    <row r="319" spans="1:108" ht="14.25" hidden="1" thickTop="1" x14ac:dyDescent="0.25">
      <c r="A319" s="434" t="str">
        <f>+Report!B82</f>
        <v>Materials Inspection  &amp; Testing</v>
      </c>
      <c r="B319" s="527">
        <f>+Report!C82</f>
        <v>0</v>
      </c>
      <c r="C319" s="419"/>
      <c r="D319" s="419"/>
      <c r="E319" s="419"/>
      <c r="F319" s="420"/>
      <c r="G319" s="421">
        <v>0</v>
      </c>
      <c r="H319" s="418" t="s">
        <v>1</v>
      </c>
      <c r="I319" s="418"/>
      <c r="J319" s="418"/>
      <c r="K319" s="418"/>
      <c r="L319" s="417"/>
      <c r="M319" s="435"/>
      <c r="N319" s="607"/>
      <c r="O319" s="391"/>
      <c r="P319" s="391"/>
      <c r="Q319" s="816"/>
      <c r="R319" s="827"/>
      <c r="S319" s="828"/>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row>
    <row r="320" spans="1:108" ht="14.25" hidden="1" thickTop="1" x14ac:dyDescent="0.25">
      <c r="A320" s="436"/>
      <c r="B320" s="528">
        <v>1</v>
      </c>
      <c r="C320" s="437"/>
      <c r="D320" s="417"/>
      <c r="E320" s="417"/>
      <c r="F320" s="417"/>
      <c r="G320" s="417"/>
      <c r="H320" s="448">
        <f>SUM(I320:K320)</f>
        <v>0</v>
      </c>
      <c r="I320" s="447"/>
      <c r="J320" s="447"/>
      <c r="K320" s="447"/>
      <c r="L320" s="417"/>
      <c r="M320" s="435"/>
      <c r="N320" s="607"/>
      <c r="O320" s="391"/>
      <c r="P320" s="391"/>
      <c r="Q320" s="817">
        <f>+H320-N320</f>
        <v>0</v>
      </c>
      <c r="R320" s="827"/>
      <c r="S320" s="828"/>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row>
    <row r="321" spans="1:108" ht="14.25" hidden="1" thickTop="1" x14ac:dyDescent="0.25">
      <c r="A321" s="436"/>
      <c r="B321" s="528">
        <v>2</v>
      </c>
      <c r="C321" s="416"/>
      <c r="D321" s="417"/>
      <c r="E321" s="417"/>
      <c r="F321" s="417"/>
      <c r="G321" s="417"/>
      <c r="H321" s="448">
        <f>SUM(I321:K321)</f>
        <v>0</v>
      </c>
      <c r="I321" s="447"/>
      <c r="J321" s="447"/>
      <c r="K321" s="447"/>
      <c r="L321" s="438"/>
      <c r="M321" s="435"/>
      <c r="N321" s="607"/>
      <c r="O321" s="391"/>
      <c r="P321" s="391"/>
      <c r="Q321" s="817">
        <f>+H321-N321</f>
        <v>0</v>
      </c>
      <c r="R321" s="827"/>
      <c r="S321" s="828"/>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row>
    <row r="322" spans="1:108" ht="15" hidden="1" thickTop="1" thickBot="1" x14ac:dyDescent="0.3">
      <c r="A322" s="436"/>
      <c r="B322" s="529"/>
      <c r="C322" s="416"/>
      <c r="D322" s="417"/>
      <c r="E322" s="417"/>
      <c r="F322" s="418"/>
      <c r="G322" s="418"/>
      <c r="H322" s="445">
        <f>SUM(H320:H321)</f>
        <v>0</v>
      </c>
      <c r="I322" s="446">
        <f t="shared" ref="I322:J322" si="184">SUM(I320:I321)</f>
        <v>0</v>
      </c>
      <c r="J322" s="446">
        <f t="shared" si="184"/>
        <v>0</v>
      </c>
      <c r="K322" s="446">
        <f t="shared" ref="K322" si="185">SUM(K320:K321)</f>
        <v>0</v>
      </c>
      <c r="L322" s="438"/>
      <c r="M322" s="439">
        <f>+G319-H322</f>
        <v>0</v>
      </c>
      <c r="N322" s="607"/>
      <c r="O322" s="391"/>
      <c r="P322" s="391"/>
      <c r="Q322" s="818">
        <f>SUM(Q320:Q321)</f>
        <v>0</v>
      </c>
      <c r="R322" s="827"/>
      <c r="S322" s="828"/>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row>
    <row r="323" spans="1:108" ht="14.25" thickTop="1" x14ac:dyDescent="0.25">
      <c r="A323" s="434">
        <f>+Report!B83</f>
        <v>601</v>
      </c>
      <c r="B323" s="527" t="str">
        <f>+Report!C83</f>
        <v>Soil Testing</v>
      </c>
      <c r="C323" s="419"/>
      <c r="D323" s="419"/>
      <c r="E323" s="419"/>
      <c r="F323" s="420"/>
      <c r="G323" s="421">
        <f ca="1">+Report!H83</f>
        <v>0</v>
      </c>
      <c r="H323" s="418" t="s">
        <v>1</v>
      </c>
      <c r="I323" s="418"/>
      <c r="J323" s="418"/>
      <c r="K323" s="418"/>
      <c r="L323" s="417"/>
      <c r="M323" s="435"/>
      <c r="N323" s="605"/>
      <c r="O323" s="605"/>
      <c r="P323" s="605"/>
      <c r="Q323" s="813"/>
      <c r="R323" s="832" t="s">
        <v>335</v>
      </c>
      <c r="S323" s="828"/>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row>
    <row r="324" spans="1:108" ht="13.5" x14ac:dyDescent="0.25">
      <c r="A324" s="436"/>
      <c r="B324" s="528" t="s">
        <v>7</v>
      </c>
      <c r="C324" s="626"/>
      <c r="D324" s="581"/>
      <c r="E324" s="581"/>
      <c r="F324" s="581"/>
      <c r="G324" s="581"/>
      <c r="H324" s="448">
        <f>SUM(I324:K324)</f>
        <v>0</v>
      </c>
      <c r="I324" s="447"/>
      <c r="J324" s="447"/>
      <c r="K324" s="447"/>
      <c r="L324" s="417" t="str">
        <f>+IF(AND(+H324&gt;0,(+Q324=0)),"PD", " ")</f>
        <v xml:space="preserve"> </v>
      </c>
      <c r="M324" s="435"/>
      <c r="N324" s="448">
        <f>+O324+P324</f>
        <v>0</v>
      </c>
      <c r="O324" s="690"/>
      <c r="P324" s="690"/>
      <c r="Q324" s="814">
        <f>+H324-N324</f>
        <v>0</v>
      </c>
      <c r="R324" s="833" t="s">
        <v>336</v>
      </c>
      <c r="S324" s="828"/>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row>
    <row r="325" spans="1:108" ht="13.5" x14ac:dyDescent="0.25">
      <c r="A325" s="436"/>
      <c r="B325" s="528">
        <v>2</v>
      </c>
      <c r="C325" s="626"/>
      <c r="D325" s="581"/>
      <c r="E325" s="581"/>
      <c r="F325" s="581"/>
      <c r="G325" s="581"/>
      <c r="H325" s="448">
        <f t="shared" ref="H325:H327" si="186">SUM(I325:K325)</f>
        <v>0</v>
      </c>
      <c r="I325" s="447"/>
      <c r="J325" s="447"/>
      <c r="K325" s="447"/>
      <c r="L325" s="417" t="str">
        <f t="shared" ref="L325:L328" si="187">+IF(AND(+H325&gt;0,(+Q325=0)),"PD", " ")</f>
        <v xml:space="preserve"> </v>
      </c>
      <c r="M325" s="435"/>
      <c r="N325" s="448">
        <f t="shared" ref="N325:N328" si="188">+O325+P325</f>
        <v>0</v>
      </c>
      <c r="O325" s="690"/>
      <c r="P325" s="690"/>
      <c r="Q325" s="814">
        <f t="shared" ref="Q325:Q328" si="189">+H325-N325</f>
        <v>0</v>
      </c>
      <c r="R325" s="827"/>
      <c r="S325" s="828"/>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row>
    <row r="326" spans="1:108" ht="13.5" x14ac:dyDescent="0.25">
      <c r="A326" s="436"/>
      <c r="B326" s="528">
        <v>3</v>
      </c>
      <c r="C326" s="626"/>
      <c r="D326" s="581"/>
      <c r="E326" s="581"/>
      <c r="F326" s="581"/>
      <c r="G326" s="581"/>
      <c r="H326" s="448">
        <f t="shared" si="186"/>
        <v>0</v>
      </c>
      <c r="I326" s="447"/>
      <c r="J326" s="447"/>
      <c r="K326" s="447"/>
      <c r="L326" s="417" t="str">
        <f t="shared" si="187"/>
        <v xml:space="preserve"> </v>
      </c>
      <c r="M326" s="435"/>
      <c r="N326" s="448">
        <f t="shared" si="188"/>
        <v>0</v>
      </c>
      <c r="O326" s="690"/>
      <c r="P326" s="690"/>
      <c r="Q326" s="814">
        <f t="shared" si="189"/>
        <v>0</v>
      </c>
      <c r="R326" s="827"/>
      <c r="S326" s="828"/>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row>
    <row r="327" spans="1:108" ht="13.5" x14ac:dyDescent="0.25">
      <c r="A327" s="436"/>
      <c r="B327" s="528">
        <v>4</v>
      </c>
      <c r="C327" s="626"/>
      <c r="D327" s="581"/>
      <c r="E327" s="581"/>
      <c r="F327" s="581"/>
      <c r="G327" s="581"/>
      <c r="H327" s="448">
        <f t="shared" si="186"/>
        <v>0</v>
      </c>
      <c r="I327" s="447"/>
      <c r="J327" s="447"/>
      <c r="K327" s="447"/>
      <c r="L327" s="417" t="str">
        <f t="shared" si="187"/>
        <v xml:space="preserve"> </v>
      </c>
      <c r="M327" s="435"/>
      <c r="N327" s="448">
        <f t="shared" si="188"/>
        <v>0</v>
      </c>
      <c r="O327" s="690"/>
      <c r="P327" s="690"/>
      <c r="Q327" s="814">
        <f t="shared" si="189"/>
        <v>0</v>
      </c>
      <c r="R327" s="827"/>
      <c r="S327" s="828"/>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row>
    <row r="328" spans="1:108" ht="13.5" x14ac:dyDescent="0.25">
      <c r="A328" s="436"/>
      <c r="B328" s="528">
        <v>5</v>
      </c>
      <c r="C328" s="627"/>
      <c r="D328" s="581"/>
      <c r="E328" s="581"/>
      <c r="F328" s="581"/>
      <c r="G328" s="581"/>
      <c r="H328" s="448">
        <f>SUM(I328:K328)</f>
        <v>0</v>
      </c>
      <c r="I328" s="447"/>
      <c r="J328" s="447"/>
      <c r="K328" s="447"/>
      <c r="L328" s="417" t="str">
        <f t="shared" si="187"/>
        <v xml:space="preserve"> </v>
      </c>
      <c r="M328" s="435"/>
      <c r="N328" s="448">
        <f t="shared" si="188"/>
        <v>0</v>
      </c>
      <c r="O328" s="690"/>
      <c r="P328" s="690"/>
      <c r="Q328" s="814">
        <f t="shared" si="189"/>
        <v>0</v>
      </c>
      <c r="R328" s="827"/>
      <c r="S328" s="828"/>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row>
    <row r="329" spans="1:108" ht="14.25" thickBot="1" x14ac:dyDescent="0.3">
      <c r="A329" s="436"/>
      <c r="B329" s="529"/>
      <c r="C329" s="416"/>
      <c r="D329" s="417"/>
      <c r="E329" s="417"/>
      <c r="F329" s="418"/>
      <c r="G329" s="418"/>
      <c r="H329" s="445">
        <f>SUM(H324:H328)</f>
        <v>0</v>
      </c>
      <c r="I329" s="446">
        <f>SUM(I324:I328)</f>
        <v>0</v>
      </c>
      <c r="J329" s="446">
        <f>SUM(J324:J328)</f>
        <v>0</v>
      </c>
      <c r="K329" s="446">
        <f>SUM(K324:K328)</f>
        <v>0</v>
      </c>
      <c r="L329" s="800"/>
      <c r="M329" s="604">
        <f ca="1">+G323-H329</f>
        <v>0</v>
      </c>
      <c r="N329" s="445">
        <f>SUM(N324:N328)</f>
        <v>0</v>
      </c>
      <c r="O329" s="445">
        <f>SUM(O324:O328)</f>
        <v>0</v>
      </c>
      <c r="P329" s="445">
        <f>SUM(P324:P328)</f>
        <v>0</v>
      </c>
      <c r="Q329" s="815">
        <f>SUM(Q324:Q328)</f>
        <v>0</v>
      </c>
      <c r="R329" s="824"/>
      <c r="S329" s="829">
        <f>+R329-O329</f>
        <v>0</v>
      </c>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row>
    <row r="330" spans="1:108" ht="14.25" thickTop="1" x14ac:dyDescent="0.25">
      <c r="A330" s="434">
        <f>+Report!B84</f>
        <v>602</v>
      </c>
      <c r="B330" s="527" t="str">
        <f>+Report!C84</f>
        <v>Concrete Testing</v>
      </c>
      <c r="C330" s="419"/>
      <c r="D330" s="419"/>
      <c r="E330" s="419"/>
      <c r="F330" s="420"/>
      <c r="G330" s="421">
        <f ca="1">+Report!H84</f>
        <v>0</v>
      </c>
      <c r="H330" s="418" t="s">
        <v>1</v>
      </c>
      <c r="I330" s="418"/>
      <c r="J330" s="418"/>
      <c r="K330" s="418"/>
      <c r="L330" s="417"/>
      <c r="M330" s="435"/>
      <c r="N330" s="605"/>
      <c r="O330" s="605"/>
      <c r="P330" s="605"/>
      <c r="Q330" s="813"/>
      <c r="R330" s="832" t="s">
        <v>337</v>
      </c>
      <c r="S330" s="828"/>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row>
    <row r="331" spans="1:108" ht="13.5" x14ac:dyDescent="0.25">
      <c r="A331" s="436"/>
      <c r="B331" s="528" t="s">
        <v>7</v>
      </c>
      <c r="C331" s="626"/>
      <c r="D331" s="581"/>
      <c r="E331" s="581"/>
      <c r="F331" s="581"/>
      <c r="G331" s="581"/>
      <c r="H331" s="448">
        <f>SUM(I331:K331)</f>
        <v>0</v>
      </c>
      <c r="I331" s="447"/>
      <c r="J331" s="447"/>
      <c r="K331" s="447"/>
      <c r="L331" s="417" t="str">
        <f>+IF(AND(+H331&gt;0,(+Q331=0)),"PD", " ")</f>
        <v xml:space="preserve"> </v>
      </c>
      <c r="M331" s="435"/>
      <c r="N331" s="448">
        <f>+O331+P331</f>
        <v>0</v>
      </c>
      <c r="O331" s="690"/>
      <c r="P331" s="690"/>
      <c r="Q331" s="814">
        <f>+H331-N331</f>
        <v>0</v>
      </c>
      <c r="R331" s="833" t="s">
        <v>338</v>
      </c>
      <c r="S331" s="828"/>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row>
    <row r="332" spans="1:108" ht="13.5" x14ac:dyDescent="0.25">
      <c r="A332" s="436"/>
      <c r="B332" s="528">
        <v>2</v>
      </c>
      <c r="C332" s="626"/>
      <c r="D332" s="581"/>
      <c r="E332" s="581"/>
      <c r="F332" s="581"/>
      <c r="G332" s="581"/>
      <c r="H332" s="448">
        <f t="shared" ref="H332:H334" si="190">SUM(I332:K332)</f>
        <v>0</v>
      </c>
      <c r="I332" s="447"/>
      <c r="J332" s="447"/>
      <c r="K332" s="447"/>
      <c r="L332" s="417" t="str">
        <f t="shared" ref="L332:L335" si="191">+IF(AND(+H332&gt;0,(+Q332=0)),"PD", " ")</f>
        <v xml:space="preserve"> </v>
      </c>
      <c r="M332" s="435"/>
      <c r="N332" s="448">
        <f t="shared" ref="N332:N335" si="192">+O332+P332</f>
        <v>0</v>
      </c>
      <c r="O332" s="690"/>
      <c r="P332" s="690"/>
      <c r="Q332" s="814">
        <f t="shared" ref="Q332:Q335" si="193">+H332-N332</f>
        <v>0</v>
      </c>
      <c r="R332" s="833"/>
      <c r="S332" s="828"/>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row>
    <row r="333" spans="1:108" ht="13.5" x14ac:dyDescent="0.25">
      <c r="A333" s="436"/>
      <c r="B333" s="528">
        <v>3</v>
      </c>
      <c r="C333" s="626"/>
      <c r="D333" s="581"/>
      <c r="E333" s="581"/>
      <c r="F333" s="581"/>
      <c r="G333" s="581"/>
      <c r="H333" s="448">
        <f t="shared" si="190"/>
        <v>0</v>
      </c>
      <c r="I333" s="447"/>
      <c r="J333" s="447"/>
      <c r="K333" s="447"/>
      <c r="L333" s="417" t="str">
        <f t="shared" si="191"/>
        <v xml:space="preserve"> </v>
      </c>
      <c r="M333" s="435"/>
      <c r="N333" s="448">
        <f t="shared" si="192"/>
        <v>0</v>
      </c>
      <c r="O333" s="690"/>
      <c r="P333" s="690"/>
      <c r="Q333" s="814">
        <f t="shared" si="193"/>
        <v>0</v>
      </c>
      <c r="R333" s="827"/>
      <c r="S333" s="828"/>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row>
    <row r="334" spans="1:108" ht="13.5" x14ac:dyDescent="0.25">
      <c r="A334" s="436"/>
      <c r="B334" s="528">
        <v>4</v>
      </c>
      <c r="C334" s="626"/>
      <c r="D334" s="581"/>
      <c r="E334" s="581"/>
      <c r="F334" s="581"/>
      <c r="G334" s="581"/>
      <c r="H334" s="448">
        <f t="shared" si="190"/>
        <v>0</v>
      </c>
      <c r="I334" s="447"/>
      <c r="J334" s="447"/>
      <c r="K334" s="447"/>
      <c r="L334" s="417" t="str">
        <f t="shared" si="191"/>
        <v xml:space="preserve"> </v>
      </c>
      <c r="M334" s="435"/>
      <c r="N334" s="448">
        <f t="shared" si="192"/>
        <v>0</v>
      </c>
      <c r="O334" s="690"/>
      <c r="P334" s="690"/>
      <c r="Q334" s="814">
        <f t="shared" si="193"/>
        <v>0</v>
      </c>
      <c r="R334" s="827"/>
      <c r="S334" s="828"/>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row>
    <row r="335" spans="1:108" ht="13.5" x14ac:dyDescent="0.25">
      <c r="A335" s="436"/>
      <c r="B335" s="528">
        <v>5</v>
      </c>
      <c r="C335" s="627"/>
      <c r="D335" s="581"/>
      <c r="E335" s="581"/>
      <c r="F335" s="581"/>
      <c r="G335" s="581"/>
      <c r="H335" s="448">
        <f>SUM(I335:K335)</f>
        <v>0</v>
      </c>
      <c r="I335" s="447"/>
      <c r="J335" s="447"/>
      <c r="K335" s="447"/>
      <c r="L335" s="417" t="str">
        <f t="shared" si="191"/>
        <v xml:space="preserve"> </v>
      </c>
      <c r="M335" s="435"/>
      <c r="N335" s="448">
        <f t="shared" si="192"/>
        <v>0</v>
      </c>
      <c r="O335" s="690"/>
      <c r="P335" s="690"/>
      <c r="Q335" s="814">
        <f t="shared" si="193"/>
        <v>0</v>
      </c>
      <c r="R335" s="827"/>
      <c r="S335" s="828"/>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row>
    <row r="336" spans="1:108" ht="14.25" thickBot="1" x14ac:dyDescent="0.3">
      <c r="A336" s="436"/>
      <c r="B336" s="529"/>
      <c r="C336" s="416"/>
      <c r="D336" s="417"/>
      <c r="E336" s="417"/>
      <c r="F336" s="418"/>
      <c r="G336" s="418"/>
      <c r="H336" s="445">
        <f>SUM(H331:H335)</f>
        <v>0</v>
      </c>
      <c r="I336" s="446">
        <f>SUM(I331:I335)</f>
        <v>0</v>
      </c>
      <c r="J336" s="446">
        <f>SUM(J331:J335)</f>
        <v>0</v>
      </c>
      <c r="K336" s="446">
        <f>SUM(K331:K335)</f>
        <v>0</v>
      </c>
      <c r="L336" s="800"/>
      <c r="M336" s="604">
        <f ca="1">+G330-H336</f>
        <v>0</v>
      </c>
      <c r="N336" s="445">
        <f>SUM(N331:N335)</f>
        <v>0</v>
      </c>
      <c r="O336" s="445">
        <f>SUM(O331:O335)</f>
        <v>0</v>
      </c>
      <c r="P336" s="445">
        <f>SUM(P331:P335)</f>
        <v>0</v>
      </c>
      <c r="Q336" s="815">
        <f>SUM(Q331:Q335)</f>
        <v>0</v>
      </c>
      <c r="R336" s="824"/>
      <c r="S336" s="829">
        <f>+R336-O336</f>
        <v>0</v>
      </c>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row>
    <row r="337" spans="1:108" ht="14.25" thickTop="1" x14ac:dyDescent="0.25">
      <c r="A337" s="434">
        <f>+Report!B85</f>
        <v>603</v>
      </c>
      <c r="B337" s="527" t="str">
        <f>+Report!C85</f>
        <v>Pile Inspection Testing</v>
      </c>
      <c r="C337" s="419"/>
      <c r="D337" s="419"/>
      <c r="E337" s="419"/>
      <c r="F337" s="420"/>
      <c r="G337" s="421">
        <f ca="1">+Report!H85</f>
        <v>0</v>
      </c>
      <c r="H337" s="418" t="s">
        <v>1</v>
      </c>
      <c r="I337" s="418"/>
      <c r="J337" s="418"/>
      <c r="K337" s="418"/>
      <c r="L337" s="417"/>
      <c r="M337" s="435"/>
      <c r="N337" s="605"/>
      <c r="O337" s="605"/>
      <c r="P337" s="605"/>
      <c r="Q337" s="813"/>
      <c r="R337" s="832" t="s">
        <v>339</v>
      </c>
      <c r="S337" s="828"/>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row>
    <row r="338" spans="1:108" ht="13.5" x14ac:dyDescent="0.25">
      <c r="A338" s="436"/>
      <c r="B338" s="528" t="s">
        <v>7</v>
      </c>
      <c r="C338" s="626"/>
      <c r="D338" s="581"/>
      <c r="E338" s="581"/>
      <c r="F338" s="581"/>
      <c r="G338" s="581"/>
      <c r="H338" s="448">
        <f>SUM(I338:K338)</f>
        <v>0</v>
      </c>
      <c r="I338" s="447"/>
      <c r="J338" s="447"/>
      <c r="K338" s="447"/>
      <c r="L338" s="417" t="str">
        <f>+IF(AND(+H338&gt;0,(+Q338=0)),"PD", " ")</f>
        <v xml:space="preserve"> </v>
      </c>
      <c r="M338" s="435"/>
      <c r="N338" s="448">
        <f>+O338+P338</f>
        <v>0</v>
      </c>
      <c r="O338" s="690"/>
      <c r="P338" s="690"/>
      <c r="Q338" s="814">
        <f>+H338-N338</f>
        <v>0</v>
      </c>
      <c r="R338" s="833" t="s">
        <v>340</v>
      </c>
      <c r="S338" s="828"/>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row>
    <row r="339" spans="1:108" ht="13.5" x14ac:dyDescent="0.25">
      <c r="A339" s="436"/>
      <c r="B339" s="528">
        <v>2</v>
      </c>
      <c r="C339" s="626"/>
      <c r="D339" s="581"/>
      <c r="E339" s="581"/>
      <c r="F339" s="581"/>
      <c r="G339" s="581"/>
      <c r="H339" s="448">
        <f t="shared" ref="H339:H341" si="194">SUM(I339:K339)</f>
        <v>0</v>
      </c>
      <c r="I339" s="447"/>
      <c r="J339" s="447"/>
      <c r="K339" s="447"/>
      <c r="L339" s="417" t="str">
        <f t="shared" ref="L339:L342" si="195">+IF(AND(+H339&gt;0,(+Q339=0)),"PD", " ")</f>
        <v xml:space="preserve"> </v>
      </c>
      <c r="M339" s="435"/>
      <c r="N339" s="448">
        <f t="shared" ref="N339:N342" si="196">+O339+P339</f>
        <v>0</v>
      </c>
      <c r="O339" s="690"/>
      <c r="P339" s="690"/>
      <c r="Q339" s="814">
        <f t="shared" ref="Q339:Q342" si="197">+H339-N339</f>
        <v>0</v>
      </c>
      <c r="R339" s="833"/>
      <c r="S339" s="828"/>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row>
    <row r="340" spans="1:108" ht="13.5" x14ac:dyDescent="0.25">
      <c r="A340" s="436"/>
      <c r="B340" s="528">
        <v>3</v>
      </c>
      <c r="C340" s="626"/>
      <c r="D340" s="581"/>
      <c r="E340" s="581"/>
      <c r="F340" s="581"/>
      <c r="G340" s="581"/>
      <c r="H340" s="448">
        <f t="shared" si="194"/>
        <v>0</v>
      </c>
      <c r="I340" s="447"/>
      <c r="J340" s="447"/>
      <c r="K340" s="447"/>
      <c r="L340" s="417" t="str">
        <f t="shared" si="195"/>
        <v xml:space="preserve"> </v>
      </c>
      <c r="M340" s="435"/>
      <c r="N340" s="448">
        <f t="shared" si="196"/>
        <v>0</v>
      </c>
      <c r="O340" s="690"/>
      <c r="P340" s="690"/>
      <c r="Q340" s="814">
        <f t="shared" si="197"/>
        <v>0</v>
      </c>
      <c r="R340" s="827"/>
      <c r="S340" s="828"/>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row>
    <row r="341" spans="1:108" ht="13.5" x14ac:dyDescent="0.25">
      <c r="A341" s="436"/>
      <c r="B341" s="528">
        <v>4</v>
      </c>
      <c r="C341" s="626"/>
      <c r="D341" s="581"/>
      <c r="E341" s="581"/>
      <c r="F341" s="581"/>
      <c r="G341" s="581"/>
      <c r="H341" s="448">
        <f t="shared" si="194"/>
        <v>0</v>
      </c>
      <c r="I341" s="447"/>
      <c r="J341" s="447"/>
      <c r="K341" s="447"/>
      <c r="L341" s="417" t="str">
        <f t="shared" si="195"/>
        <v xml:space="preserve"> </v>
      </c>
      <c r="M341" s="435"/>
      <c r="N341" s="448">
        <f t="shared" si="196"/>
        <v>0</v>
      </c>
      <c r="O341" s="690"/>
      <c r="P341" s="690"/>
      <c r="Q341" s="814">
        <f t="shared" si="197"/>
        <v>0</v>
      </c>
      <c r="R341" s="827"/>
      <c r="S341" s="828"/>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row>
    <row r="342" spans="1:108" ht="13.5" x14ac:dyDescent="0.25">
      <c r="A342" s="436"/>
      <c r="B342" s="528">
        <v>5</v>
      </c>
      <c r="C342" s="627"/>
      <c r="D342" s="581"/>
      <c r="E342" s="581"/>
      <c r="F342" s="581"/>
      <c r="G342" s="581"/>
      <c r="H342" s="448">
        <f>SUM(I342:K342)</f>
        <v>0</v>
      </c>
      <c r="I342" s="447"/>
      <c r="J342" s="447"/>
      <c r="K342" s="447"/>
      <c r="L342" s="417" t="str">
        <f t="shared" si="195"/>
        <v xml:space="preserve"> </v>
      </c>
      <c r="M342" s="435"/>
      <c r="N342" s="448">
        <f t="shared" si="196"/>
        <v>0</v>
      </c>
      <c r="O342" s="690"/>
      <c r="P342" s="690"/>
      <c r="Q342" s="814">
        <f t="shared" si="197"/>
        <v>0</v>
      </c>
      <c r="R342" s="827"/>
      <c r="S342" s="828"/>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row>
    <row r="343" spans="1:108" ht="14.25" thickBot="1" x14ac:dyDescent="0.3">
      <c r="A343" s="436"/>
      <c r="B343" s="529"/>
      <c r="C343" s="416"/>
      <c r="D343" s="417"/>
      <c r="E343" s="417"/>
      <c r="F343" s="418"/>
      <c r="G343" s="418"/>
      <c r="H343" s="445">
        <f>SUM(H338:H342)</f>
        <v>0</v>
      </c>
      <c r="I343" s="446">
        <f>SUM(I338:I342)</f>
        <v>0</v>
      </c>
      <c r="J343" s="446">
        <f>SUM(J338:J342)</f>
        <v>0</v>
      </c>
      <c r="K343" s="446">
        <f>SUM(K338:K342)</f>
        <v>0</v>
      </c>
      <c r="L343" s="800"/>
      <c r="M343" s="604">
        <f ca="1">+G337-H343</f>
        <v>0</v>
      </c>
      <c r="N343" s="445">
        <f>SUM(N338:N342)</f>
        <v>0</v>
      </c>
      <c r="O343" s="445">
        <f>SUM(O338:O342)</f>
        <v>0</v>
      </c>
      <c r="P343" s="445">
        <f>SUM(P338:P342)</f>
        <v>0</v>
      </c>
      <c r="Q343" s="815">
        <f>SUM(Q338:Q342)</f>
        <v>0</v>
      </c>
      <c r="R343" s="824"/>
      <c r="S343" s="829">
        <f>+R343-O343</f>
        <v>0</v>
      </c>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row>
    <row r="344" spans="1:108" ht="14.25" thickTop="1" x14ac:dyDescent="0.25">
      <c r="A344" s="434">
        <f>+Report!B86</f>
        <v>604</v>
      </c>
      <c r="B344" s="527" t="str">
        <f>+Report!C86</f>
        <v>Welding Inspection.</v>
      </c>
      <c r="C344" s="419"/>
      <c r="D344" s="419"/>
      <c r="E344" s="419"/>
      <c r="F344" s="420"/>
      <c r="G344" s="421">
        <f ca="1">+Report!H86</f>
        <v>0</v>
      </c>
      <c r="H344" s="418" t="s">
        <v>1</v>
      </c>
      <c r="I344" s="418"/>
      <c r="J344" s="418"/>
      <c r="K344" s="418"/>
      <c r="L344" s="417"/>
      <c r="M344" s="435"/>
      <c r="N344" s="605"/>
      <c r="O344" s="605"/>
      <c r="P344" s="605"/>
      <c r="Q344" s="813"/>
      <c r="R344" s="832" t="s">
        <v>341</v>
      </c>
      <c r="S344" s="828"/>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row>
    <row r="345" spans="1:108" ht="13.5" x14ac:dyDescent="0.25">
      <c r="A345" s="436"/>
      <c r="B345" s="528" t="s">
        <v>7</v>
      </c>
      <c r="C345" s="626"/>
      <c r="D345" s="581"/>
      <c r="E345" s="581"/>
      <c r="F345" s="581"/>
      <c r="G345" s="581"/>
      <c r="H345" s="448">
        <f>SUM(I345:K345)</f>
        <v>0</v>
      </c>
      <c r="I345" s="447"/>
      <c r="J345" s="447"/>
      <c r="K345" s="447"/>
      <c r="L345" s="417" t="str">
        <f>+IF(AND(+H345&gt;0,(+Q345=0)),"PD", " ")</f>
        <v xml:space="preserve"> </v>
      </c>
      <c r="M345" s="435"/>
      <c r="N345" s="448">
        <f>+O345+P345</f>
        <v>0</v>
      </c>
      <c r="O345" s="690"/>
      <c r="P345" s="690"/>
      <c r="Q345" s="814">
        <f>+H345-N345</f>
        <v>0</v>
      </c>
      <c r="R345" s="833" t="s">
        <v>342</v>
      </c>
      <c r="S345" s="828"/>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row>
    <row r="346" spans="1:108" ht="13.5" x14ac:dyDescent="0.25">
      <c r="A346" s="436"/>
      <c r="B346" s="528">
        <v>2</v>
      </c>
      <c r="C346" s="626"/>
      <c r="D346" s="581"/>
      <c r="E346" s="581"/>
      <c r="F346" s="581"/>
      <c r="G346" s="581"/>
      <c r="H346" s="448">
        <f t="shared" ref="H346:H348" si="198">SUM(I346:K346)</f>
        <v>0</v>
      </c>
      <c r="I346" s="447"/>
      <c r="J346" s="447"/>
      <c r="K346" s="447"/>
      <c r="L346" s="417" t="str">
        <f t="shared" ref="L346:L349" si="199">+IF(AND(+H346&gt;0,(+Q346=0)),"PD", " ")</f>
        <v xml:space="preserve"> </v>
      </c>
      <c r="M346" s="435"/>
      <c r="N346" s="448">
        <f t="shared" ref="N346:N349" si="200">+O346+P346</f>
        <v>0</v>
      </c>
      <c r="O346" s="690"/>
      <c r="P346" s="690"/>
      <c r="Q346" s="814">
        <f t="shared" ref="Q346:Q349" si="201">+H346-N346</f>
        <v>0</v>
      </c>
      <c r="R346" s="827"/>
      <c r="S346" s="828"/>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row>
    <row r="347" spans="1:108" ht="13.5" x14ac:dyDescent="0.25">
      <c r="A347" s="436"/>
      <c r="B347" s="528">
        <v>3</v>
      </c>
      <c r="C347" s="626"/>
      <c r="D347" s="581"/>
      <c r="E347" s="581"/>
      <c r="F347" s="581"/>
      <c r="G347" s="581"/>
      <c r="H347" s="448">
        <f t="shared" si="198"/>
        <v>0</v>
      </c>
      <c r="I347" s="447"/>
      <c r="J347" s="447"/>
      <c r="K347" s="447"/>
      <c r="L347" s="417" t="str">
        <f t="shared" si="199"/>
        <v xml:space="preserve"> </v>
      </c>
      <c r="M347" s="435"/>
      <c r="N347" s="448">
        <f t="shared" si="200"/>
        <v>0</v>
      </c>
      <c r="O347" s="690"/>
      <c r="P347" s="690"/>
      <c r="Q347" s="814">
        <f t="shared" si="201"/>
        <v>0</v>
      </c>
      <c r="R347" s="827"/>
      <c r="S347" s="828"/>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row>
    <row r="348" spans="1:108" ht="13.5" x14ac:dyDescent="0.25">
      <c r="A348" s="436"/>
      <c r="B348" s="528">
        <v>4</v>
      </c>
      <c r="C348" s="626"/>
      <c r="D348" s="581"/>
      <c r="E348" s="581"/>
      <c r="F348" s="581"/>
      <c r="G348" s="581"/>
      <c r="H348" s="448">
        <f t="shared" si="198"/>
        <v>0</v>
      </c>
      <c r="I348" s="447"/>
      <c r="J348" s="447"/>
      <c r="K348" s="447"/>
      <c r="L348" s="417" t="str">
        <f t="shared" si="199"/>
        <v xml:space="preserve"> </v>
      </c>
      <c r="M348" s="435"/>
      <c r="N348" s="448">
        <f t="shared" si="200"/>
        <v>0</v>
      </c>
      <c r="O348" s="690"/>
      <c r="P348" s="690"/>
      <c r="Q348" s="814">
        <f t="shared" si="201"/>
        <v>0</v>
      </c>
      <c r="R348" s="827"/>
      <c r="S348" s="828"/>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row>
    <row r="349" spans="1:108" ht="13.5" x14ac:dyDescent="0.25">
      <c r="A349" s="436"/>
      <c r="B349" s="528">
        <v>5</v>
      </c>
      <c r="C349" s="627"/>
      <c r="D349" s="581"/>
      <c r="E349" s="581"/>
      <c r="F349" s="581"/>
      <c r="G349" s="581"/>
      <c r="H349" s="448">
        <f>SUM(I349:K349)</f>
        <v>0</v>
      </c>
      <c r="I349" s="447"/>
      <c r="J349" s="447"/>
      <c r="K349" s="447"/>
      <c r="L349" s="417" t="str">
        <f t="shared" si="199"/>
        <v xml:space="preserve"> </v>
      </c>
      <c r="M349" s="435"/>
      <c r="N349" s="448">
        <f t="shared" si="200"/>
        <v>0</v>
      </c>
      <c r="O349" s="690"/>
      <c r="P349" s="690"/>
      <c r="Q349" s="814">
        <f t="shared" si="201"/>
        <v>0</v>
      </c>
      <c r="R349" s="827"/>
      <c r="S349" s="828"/>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row>
    <row r="350" spans="1:108" ht="14.25" thickBot="1" x14ac:dyDescent="0.3">
      <c r="A350" s="436"/>
      <c r="B350" s="529"/>
      <c r="C350" s="416"/>
      <c r="D350" s="417"/>
      <c r="E350" s="417"/>
      <c r="F350" s="418"/>
      <c r="G350" s="418"/>
      <c r="H350" s="445">
        <f>SUM(H345:H349)</f>
        <v>0</v>
      </c>
      <c r="I350" s="446">
        <f>SUM(I345:I349)</f>
        <v>0</v>
      </c>
      <c r="J350" s="446">
        <f>SUM(J345:J349)</f>
        <v>0</v>
      </c>
      <c r="K350" s="446">
        <f>SUM(K345:K349)</f>
        <v>0</v>
      </c>
      <c r="L350" s="800"/>
      <c r="M350" s="604">
        <f ca="1">+G344-H350</f>
        <v>0</v>
      </c>
      <c r="N350" s="445">
        <f>SUM(N345:N349)</f>
        <v>0</v>
      </c>
      <c r="O350" s="445">
        <f>SUM(O345:O349)</f>
        <v>0</v>
      </c>
      <c r="P350" s="445">
        <f>SUM(P345:P349)</f>
        <v>0</v>
      </c>
      <c r="Q350" s="815">
        <f>SUM(Q345:Q349)</f>
        <v>0</v>
      </c>
      <c r="R350" s="824"/>
      <c r="S350" s="829">
        <f>+R350-O350</f>
        <v>0</v>
      </c>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row>
    <row r="351" spans="1:108" ht="14.25" thickTop="1" x14ac:dyDescent="0.25">
      <c r="A351" s="434">
        <f>+Report!B87</f>
        <v>605</v>
      </c>
      <c r="B351" s="527" t="str">
        <f>+Report!C87</f>
        <v>Air / Vapour Barrier Inspection</v>
      </c>
      <c r="C351" s="419"/>
      <c r="D351" s="419"/>
      <c r="E351" s="419"/>
      <c r="F351" s="420"/>
      <c r="G351" s="421">
        <f ca="1">+Report!H87</f>
        <v>0</v>
      </c>
      <c r="H351" s="418" t="s">
        <v>1</v>
      </c>
      <c r="I351" s="418"/>
      <c r="J351" s="418"/>
      <c r="K351" s="418"/>
      <c r="L351" s="417"/>
      <c r="M351" s="435"/>
      <c r="N351" s="605"/>
      <c r="O351" s="605"/>
      <c r="P351" s="605"/>
      <c r="Q351" s="813"/>
      <c r="R351" s="832" t="s">
        <v>343</v>
      </c>
      <c r="S351" s="828"/>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row>
    <row r="352" spans="1:108" ht="13.5" x14ac:dyDescent="0.25">
      <c r="A352" s="436"/>
      <c r="B352" s="528" t="s">
        <v>7</v>
      </c>
      <c r="C352" s="626"/>
      <c r="D352" s="581"/>
      <c r="E352" s="581"/>
      <c r="F352" s="581"/>
      <c r="G352" s="581"/>
      <c r="H352" s="448">
        <f>SUM(I352:K352)</f>
        <v>0</v>
      </c>
      <c r="I352" s="447"/>
      <c r="J352" s="447"/>
      <c r="K352" s="447"/>
      <c r="L352" s="417" t="str">
        <f>+IF(AND(+H352&gt;0,(+Q352=0)),"PD", " ")</f>
        <v xml:space="preserve"> </v>
      </c>
      <c r="M352" s="435"/>
      <c r="N352" s="448">
        <f>+O352+P352</f>
        <v>0</v>
      </c>
      <c r="O352" s="690"/>
      <c r="P352" s="690"/>
      <c r="Q352" s="814">
        <f>+H352-N352</f>
        <v>0</v>
      </c>
      <c r="R352" s="833" t="s">
        <v>344</v>
      </c>
      <c r="S352" s="828"/>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row>
    <row r="353" spans="1:108" ht="13.5" x14ac:dyDescent="0.25">
      <c r="A353" s="436"/>
      <c r="B353" s="528">
        <v>2</v>
      </c>
      <c r="C353" s="626"/>
      <c r="D353" s="581"/>
      <c r="E353" s="581"/>
      <c r="F353" s="581"/>
      <c r="G353" s="581"/>
      <c r="H353" s="448">
        <f t="shared" ref="H353:H355" si="202">SUM(I353:K353)</f>
        <v>0</v>
      </c>
      <c r="I353" s="447"/>
      <c r="J353" s="447"/>
      <c r="K353" s="447"/>
      <c r="L353" s="417" t="str">
        <f t="shared" ref="L353:L356" si="203">+IF(AND(+H353&gt;0,(+Q353=0)),"PD", " ")</f>
        <v xml:space="preserve"> </v>
      </c>
      <c r="M353" s="435"/>
      <c r="N353" s="448">
        <f t="shared" ref="N353:N356" si="204">+O353+P353</f>
        <v>0</v>
      </c>
      <c r="O353" s="690"/>
      <c r="P353" s="690"/>
      <c r="Q353" s="814">
        <f t="shared" ref="Q353:Q356" si="205">+H353-N353</f>
        <v>0</v>
      </c>
      <c r="R353" s="833"/>
      <c r="S353" s="828"/>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row>
    <row r="354" spans="1:108" ht="13.5" x14ac:dyDescent="0.25">
      <c r="A354" s="436"/>
      <c r="B354" s="528">
        <v>3</v>
      </c>
      <c r="C354" s="626"/>
      <c r="D354" s="581"/>
      <c r="E354" s="581"/>
      <c r="F354" s="581"/>
      <c r="G354" s="581"/>
      <c r="H354" s="448">
        <f t="shared" si="202"/>
        <v>0</v>
      </c>
      <c r="I354" s="447"/>
      <c r="J354" s="447"/>
      <c r="K354" s="447"/>
      <c r="L354" s="417" t="str">
        <f t="shared" si="203"/>
        <v xml:space="preserve"> </v>
      </c>
      <c r="M354" s="435"/>
      <c r="N354" s="448">
        <f t="shared" si="204"/>
        <v>0</v>
      </c>
      <c r="O354" s="690"/>
      <c r="P354" s="690"/>
      <c r="Q354" s="814">
        <f t="shared" si="205"/>
        <v>0</v>
      </c>
      <c r="R354" s="827"/>
      <c r="S354" s="828"/>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row>
    <row r="355" spans="1:108" ht="13.5" x14ac:dyDescent="0.25">
      <c r="A355" s="436"/>
      <c r="B355" s="528">
        <v>4</v>
      </c>
      <c r="C355" s="626"/>
      <c r="D355" s="581"/>
      <c r="E355" s="581"/>
      <c r="F355" s="581"/>
      <c r="G355" s="581"/>
      <c r="H355" s="448">
        <f t="shared" si="202"/>
        <v>0</v>
      </c>
      <c r="I355" s="447"/>
      <c r="J355" s="447"/>
      <c r="K355" s="447"/>
      <c r="L355" s="417" t="str">
        <f t="shared" si="203"/>
        <v xml:space="preserve"> </v>
      </c>
      <c r="M355" s="435"/>
      <c r="N355" s="448">
        <f t="shared" si="204"/>
        <v>0</v>
      </c>
      <c r="O355" s="690"/>
      <c r="P355" s="690"/>
      <c r="Q355" s="814">
        <f t="shared" si="205"/>
        <v>0</v>
      </c>
      <c r="R355" s="827"/>
      <c r="S355" s="828"/>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row>
    <row r="356" spans="1:108" ht="13.5" x14ac:dyDescent="0.25">
      <c r="A356" s="436"/>
      <c r="B356" s="528">
        <v>5</v>
      </c>
      <c r="C356" s="627"/>
      <c r="D356" s="581"/>
      <c r="E356" s="581"/>
      <c r="F356" s="581"/>
      <c r="G356" s="581"/>
      <c r="H356" s="448">
        <f>SUM(I356:K356)</f>
        <v>0</v>
      </c>
      <c r="I356" s="447"/>
      <c r="J356" s="447"/>
      <c r="K356" s="447"/>
      <c r="L356" s="417" t="str">
        <f t="shared" si="203"/>
        <v xml:space="preserve"> </v>
      </c>
      <c r="M356" s="435"/>
      <c r="N356" s="448">
        <f t="shared" si="204"/>
        <v>0</v>
      </c>
      <c r="O356" s="690"/>
      <c r="P356" s="690"/>
      <c r="Q356" s="814">
        <f t="shared" si="205"/>
        <v>0</v>
      </c>
      <c r="R356" s="827"/>
      <c r="S356" s="828"/>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row>
    <row r="357" spans="1:108" ht="14.25" thickBot="1" x14ac:dyDescent="0.3">
      <c r="A357" s="436"/>
      <c r="B357" s="529"/>
      <c r="C357" s="416"/>
      <c r="D357" s="417"/>
      <c r="E357" s="417"/>
      <c r="F357" s="418"/>
      <c r="G357" s="418"/>
      <c r="H357" s="445">
        <f>SUM(H352:H356)</f>
        <v>0</v>
      </c>
      <c r="I357" s="446">
        <f>SUM(I352:I356)</f>
        <v>0</v>
      </c>
      <c r="J357" s="446">
        <f>SUM(J352:J356)</f>
        <v>0</v>
      </c>
      <c r="K357" s="446">
        <f>SUM(K352:K356)</f>
        <v>0</v>
      </c>
      <c r="L357" s="800"/>
      <c r="M357" s="604">
        <f ca="1">+G351-H357</f>
        <v>0</v>
      </c>
      <c r="N357" s="445">
        <f>SUM(N352:N356)</f>
        <v>0</v>
      </c>
      <c r="O357" s="445">
        <f>SUM(O352:O356)</f>
        <v>0</v>
      </c>
      <c r="P357" s="445">
        <f>SUM(P352:P356)</f>
        <v>0</v>
      </c>
      <c r="Q357" s="815">
        <f>SUM(Q352:Q356)</f>
        <v>0</v>
      </c>
      <c r="R357" s="824"/>
      <c r="S357" s="829">
        <f>+R357-O357</f>
        <v>0</v>
      </c>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row>
    <row r="358" spans="1:108" ht="14.25" thickTop="1" x14ac:dyDescent="0.25">
      <c r="A358" s="434">
        <f>+Report!B88</f>
        <v>606</v>
      </c>
      <c r="B358" s="527" t="str">
        <f>+Report!C88</f>
        <v>Envelope &amp; Roofing Inspection</v>
      </c>
      <c r="C358" s="419"/>
      <c r="D358" s="419"/>
      <c r="E358" s="419"/>
      <c r="F358" s="420"/>
      <c r="G358" s="421">
        <f ca="1">+Report!H88</f>
        <v>0</v>
      </c>
      <c r="H358" s="418" t="s">
        <v>1</v>
      </c>
      <c r="I358" s="418"/>
      <c r="J358" s="418"/>
      <c r="K358" s="418"/>
      <c r="L358" s="417"/>
      <c r="M358" s="435"/>
      <c r="N358" s="605"/>
      <c r="O358" s="605"/>
      <c r="P358" s="605"/>
      <c r="Q358" s="813"/>
      <c r="R358" s="832" t="s">
        <v>345</v>
      </c>
      <c r="S358" s="828"/>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row>
    <row r="359" spans="1:108" ht="13.5" x14ac:dyDescent="0.25">
      <c r="A359" s="436"/>
      <c r="B359" s="528" t="s">
        <v>7</v>
      </c>
      <c r="C359" s="626"/>
      <c r="D359" s="581"/>
      <c r="E359" s="581"/>
      <c r="F359" s="581"/>
      <c r="G359" s="581"/>
      <c r="H359" s="448">
        <f>SUM(I359:K359)</f>
        <v>0</v>
      </c>
      <c r="I359" s="447"/>
      <c r="J359" s="447"/>
      <c r="K359" s="447"/>
      <c r="L359" s="417" t="str">
        <f>+IF(AND(+H359&gt;0,(+Q359=0)),"PD", " ")</f>
        <v xml:space="preserve"> </v>
      </c>
      <c r="M359" s="435"/>
      <c r="N359" s="448">
        <f>+O359+P359</f>
        <v>0</v>
      </c>
      <c r="O359" s="690"/>
      <c r="P359" s="690"/>
      <c r="Q359" s="814">
        <f>+H359-N359</f>
        <v>0</v>
      </c>
      <c r="R359" s="833" t="s">
        <v>346</v>
      </c>
      <c r="S359" s="828"/>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row>
    <row r="360" spans="1:108" ht="13.5" x14ac:dyDescent="0.25">
      <c r="A360" s="436"/>
      <c r="B360" s="528">
        <v>2</v>
      </c>
      <c r="C360" s="626"/>
      <c r="D360" s="581"/>
      <c r="E360" s="581"/>
      <c r="F360" s="581"/>
      <c r="G360" s="581"/>
      <c r="H360" s="448">
        <f t="shared" ref="H360:H362" si="206">SUM(I360:K360)</f>
        <v>0</v>
      </c>
      <c r="I360" s="447"/>
      <c r="J360" s="447"/>
      <c r="K360" s="447"/>
      <c r="L360" s="417" t="str">
        <f t="shared" ref="L360:L363" si="207">+IF(AND(+H360&gt;0,(+Q360=0)),"PD", " ")</f>
        <v xml:space="preserve"> </v>
      </c>
      <c r="M360" s="435"/>
      <c r="N360" s="448">
        <f t="shared" ref="N360:N363" si="208">+O360+P360</f>
        <v>0</v>
      </c>
      <c r="O360" s="690"/>
      <c r="P360" s="690"/>
      <c r="Q360" s="814">
        <f t="shared" ref="Q360:Q363" si="209">+H360-N360</f>
        <v>0</v>
      </c>
      <c r="R360" s="827"/>
      <c r="S360" s="828"/>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row>
    <row r="361" spans="1:108" ht="13.5" x14ac:dyDescent="0.25">
      <c r="A361" s="436"/>
      <c r="B361" s="528">
        <v>3</v>
      </c>
      <c r="C361" s="626"/>
      <c r="D361" s="581"/>
      <c r="E361" s="581"/>
      <c r="F361" s="581"/>
      <c r="G361" s="581"/>
      <c r="H361" s="448">
        <f t="shared" si="206"/>
        <v>0</v>
      </c>
      <c r="I361" s="447"/>
      <c r="J361" s="447"/>
      <c r="K361" s="447"/>
      <c r="L361" s="417" t="str">
        <f t="shared" si="207"/>
        <v xml:space="preserve"> </v>
      </c>
      <c r="M361" s="435"/>
      <c r="N361" s="448">
        <f t="shared" si="208"/>
        <v>0</v>
      </c>
      <c r="O361" s="690"/>
      <c r="P361" s="690"/>
      <c r="Q361" s="814">
        <f t="shared" si="209"/>
        <v>0</v>
      </c>
      <c r="R361" s="827"/>
      <c r="S361" s="828"/>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row>
    <row r="362" spans="1:108" ht="13.5" x14ac:dyDescent="0.25">
      <c r="A362" s="436"/>
      <c r="B362" s="528">
        <v>4</v>
      </c>
      <c r="C362" s="626"/>
      <c r="D362" s="581"/>
      <c r="E362" s="581"/>
      <c r="F362" s="581"/>
      <c r="G362" s="581"/>
      <c r="H362" s="448">
        <f t="shared" si="206"/>
        <v>0</v>
      </c>
      <c r="I362" s="447"/>
      <c r="J362" s="447"/>
      <c r="K362" s="447"/>
      <c r="L362" s="417" t="str">
        <f t="shared" si="207"/>
        <v xml:space="preserve"> </v>
      </c>
      <c r="M362" s="435"/>
      <c r="N362" s="448">
        <f t="shared" si="208"/>
        <v>0</v>
      </c>
      <c r="O362" s="690"/>
      <c r="P362" s="690"/>
      <c r="Q362" s="814">
        <f t="shared" si="209"/>
        <v>0</v>
      </c>
      <c r="R362" s="827"/>
      <c r="S362" s="828"/>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row>
    <row r="363" spans="1:108" ht="13.5" x14ac:dyDescent="0.25">
      <c r="A363" s="436"/>
      <c r="B363" s="528">
        <v>5</v>
      </c>
      <c r="C363" s="627"/>
      <c r="D363" s="581"/>
      <c r="E363" s="581"/>
      <c r="F363" s="581"/>
      <c r="G363" s="581"/>
      <c r="H363" s="448">
        <f>SUM(I363:K363)</f>
        <v>0</v>
      </c>
      <c r="I363" s="447"/>
      <c r="J363" s="447"/>
      <c r="K363" s="447"/>
      <c r="L363" s="417" t="str">
        <f t="shared" si="207"/>
        <v xml:space="preserve"> </v>
      </c>
      <c r="M363" s="435"/>
      <c r="N363" s="448">
        <f t="shared" si="208"/>
        <v>0</v>
      </c>
      <c r="O363" s="690"/>
      <c r="P363" s="690"/>
      <c r="Q363" s="814">
        <f t="shared" si="209"/>
        <v>0</v>
      </c>
      <c r="R363" s="827"/>
      <c r="S363" s="828"/>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row>
    <row r="364" spans="1:108" ht="14.25" thickBot="1" x14ac:dyDescent="0.3">
      <c r="A364" s="436"/>
      <c r="B364" s="529"/>
      <c r="C364" s="416"/>
      <c r="D364" s="417"/>
      <c r="E364" s="417"/>
      <c r="F364" s="418"/>
      <c r="G364" s="418"/>
      <c r="H364" s="445">
        <f>SUM(H359:H363)</f>
        <v>0</v>
      </c>
      <c r="I364" s="446">
        <f>SUM(I359:I363)</f>
        <v>0</v>
      </c>
      <c r="J364" s="446">
        <f>SUM(J359:J363)</f>
        <v>0</v>
      </c>
      <c r="K364" s="446">
        <f>SUM(K359:K363)</f>
        <v>0</v>
      </c>
      <c r="L364" s="800"/>
      <c r="M364" s="604">
        <f ca="1">+G358-H364</f>
        <v>0</v>
      </c>
      <c r="N364" s="445">
        <f>SUM(N359:N363)</f>
        <v>0</v>
      </c>
      <c r="O364" s="445">
        <f>SUM(O359:O363)</f>
        <v>0</v>
      </c>
      <c r="P364" s="445">
        <f>SUM(P359:P363)</f>
        <v>0</v>
      </c>
      <c r="Q364" s="815">
        <f>SUM(Q359:Q363)</f>
        <v>0</v>
      </c>
      <c r="R364" s="824"/>
      <c r="S364" s="829">
        <f>+R364-O364</f>
        <v>0</v>
      </c>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row>
    <row r="365" spans="1:108" ht="14.25" thickTop="1" x14ac:dyDescent="0.25">
      <c r="A365" s="434">
        <f>+Report!B89</f>
        <v>607</v>
      </c>
      <c r="B365" s="527" t="str">
        <f>+Report!C89</f>
        <v>Waterproofing Inspection</v>
      </c>
      <c r="C365" s="419"/>
      <c r="D365" s="419"/>
      <c r="E365" s="419"/>
      <c r="F365" s="420"/>
      <c r="G365" s="421">
        <f ca="1">+Report!H89</f>
        <v>0</v>
      </c>
      <c r="H365" s="418" t="s">
        <v>1</v>
      </c>
      <c r="I365" s="418"/>
      <c r="J365" s="418"/>
      <c r="K365" s="418"/>
      <c r="L365" s="417"/>
      <c r="M365" s="435"/>
      <c r="N365" s="605"/>
      <c r="O365" s="605"/>
      <c r="P365" s="605"/>
      <c r="Q365" s="813"/>
      <c r="R365" s="832" t="s">
        <v>347</v>
      </c>
      <c r="S365" s="828"/>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row>
    <row r="366" spans="1:108" ht="13.5" x14ac:dyDescent="0.25">
      <c r="A366" s="436"/>
      <c r="B366" s="528" t="s">
        <v>7</v>
      </c>
      <c r="C366" s="626"/>
      <c r="D366" s="581"/>
      <c r="E366" s="581"/>
      <c r="F366" s="581"/>
      <c r="G366" s="581"/>
      <c r="H366" s="448">
        <f>SUM(I366:K366)</f>
        <v>0</v>
      </c>
      <c r="I366" s="447"/>
      <c r="J366" s="447"/>
      <c r="K366" s="447"/>
      <c r="L366" s="417" t="str">
        <f>+IF(AND(+H366&gt;0,(+Q366=0)),"PD", " ")</f>
        <v xml:space="preserve"> </v>
      </c>
      <c r="M366" s="435"/>
      <c r="N366" s="448">
        <f>+O366+P366</f>
        <v>0</v>
      </c>
      <c r="O366" s="690"/>
      <c r="P366" s="690"/>
      <c r="Q366" s="814">
        <f>+H366-N366</f>
        <v>0</v>
      </c>
      <c r="R366" s="833" t="s">
        <v>348</v>
      </c>
      <c r="S366" s="828"/>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row>
    <row r="367" spans="1:108" ht="13.5" x14ac:dyDescent="0.25">
      <c r="A367" s="436"/>
      <c r="B367" s="528">
        <v>2</v>
      </c>
      <c r="C367" s="626"/>
      <c r="D367" s="581"/>
      <c r="E367" s="581"/>
      <c r="F367" s="581"/>
      <c r="G367" s="581"/>
      <c r="H367" s="448">
        <f t="shared" ref="H367:H369" si="210">SUM(I367:K367)</f>
        <v>0</v>
      </c>
      <c r="I367" s="447"/>
      <c r="J367" s="447"/>
      <c r="K367" s="447"/>
      <c r="L367" s="417" t="str">
        <f t="shared" ref="L367:L370" si="211">+IF(AND(+H367&gt;0,(+Q367=0)),"PD", " ")</f>
        <v xml:space="preserve"> </v>
      </c>
      <c r="M367" s="435"/>
      <c r="N367" s="448">
        <f t="shared" ref="N367:N370" si="212">+O367+P367</f>
        <v>0</v>
      </c>
      <c r="O367" s="690"/>
      <c r="P367" s="690"/>
      <c r="Q367" s="814">
        <f t="shared" ref="Q367:Q370" si="213">+H367-N367</f>
        <v>0</v>
      </c>
      <c r="R367" s="827"/>
      <c r="S367" s="828"/>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row>
    <row r="368" spans="1:108" ht="13.5" x14ac:dyDescent="0.25">
      <c r="A368" s="436"/>
      <c r="B368" s="528">
        <v>3</v>
      </c>
      <c r="C368" s="626"/>
      <c r="D368" s="581"/>
      <c r="E368" s="581"/>
      <c r="F368" s="581"/>
      <c r="G368" s="581"/>
      <c r="H368" s="448">
        <f t="shared" si="210"/>
        <v>0</v>
      </c>
      <c r="I368" s="447"/>
      <c r="J368" s="447"/>
      <c r="K368" s="447"/>
      <c r="L368" s="417" t="str">
        <f t="shared" si="211"/>
        <v xml:space="preserve"> </v>
      </c>
      <c r="M368" s="435"/>
      <c r="N368" s="448">
        <f t="shared" si="212"/>
        <v>0</v>
      </c>
      <c r="O368" s="690"/>
      <c r="P368" s="690"/>
      <c r="Q368" s="814">
        <f t="shared" si="213"/>
        <v>0</v>
      </c>
      <c r="R368" s="827"/>
      <c r="S368" s="828"/>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row>
    <row r="369" spans="1:108" ht="13.5" x14ac:dyDescent="0.25">
      <c r="A369" s="436"/>
      <c r="B369" s="528">
        <v>4</v>
      </c>
      <c r="C369" s="626"/>
      <c r="D369" s="581"/>
      <c r="E369" s="581"/>
      <c r="F369" s="581"/>
      <c r="G369" s="581"/>
      <c r="H369" s="448">
        <f t="shared" si="210"/>
        <v>0</v>
      </c>
      <c r="I369" s="447"/>
      <c r="J369" s="447"/>
      <c r="K369" s="447"/>
      <c r="L369" s="417" t="str">
        <f t="shared" si="211"/>
        <v xml:space="preserve"> </v>
      </c>
      <c r="M369" s="435"/>
      <c r="N369" s="448">
        <f t="shared" si="212"/>
        <v>0</v>
      </c>
      <c r="O369" s="690"/>
      <c r="P369" s="690"/>
      <c r="Q369" s="814">
        <f t="shared" si="213"/>
        <v>0</v>
      </c>
      <c r="R369" s="827"/>
      <c r="S369" s="828"/>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row>
    <row r="370" spans="1:108" ht="13.5" x14ac:dyDescent="0.25">
      <c r="A370" s="436"/>
      <c r="B370" s="528">
        <v>5</v>
      </c>
      <c r="C370" s="627"/>
      <c r="D370" s="581"/>
      <c r="E370" s="581"/>
      <c r="F370" s="581"/>
      <c r="G370" s="581"/>
      <c r="H370" s="448">
        <f>SUM(I370:K370)</f>
        <v>0</v>
      </c>
      <c r="I370" s="447"/>
      <c r="J370" s="447"/>
      <c r="K370" s="447"/>
      <c r="L370" s="417" t="str">
        <f t="shared" si="211"/>
        <v xml:space="preserve"> </v>
      </c>
      <c r="M370" s="435"/>
      <c r="N370" s="448">
        <f t="shared" si="212"/>
        <v>0</v>
      </c>
      <c r="O370" s="690"/>
      <c r="P370" s="690"/>
      <c r="Q370" s="814">
        <f t="shared" si="213"/>
        <v>0</v>
      </c>
      <c r="R370" s="827"/>
      <c r="S370" s="828"/>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row>
    <row r="371" spans="1:108" ht="14.25" thickBot="1" x14ac:dyDescent="0.3">
      <c r="A371" s="436"/>
      <c r="B371" s="529"/>
      <c r="C371" s="416"/>
      <c r="D371" s="417"/>
      <c r="E371" s="417"/>
      <c r="F371" s="418"/>
      <c r="G371" s="418"/>
      <c r="H371" s="445">
        <f>SUM(H366:H370)</f>
        <v>0</v>
      </c>
      <c r="I371" s="446">
        <f>SUM(I366:I370)</f>
        <v>0</v>
      </c>
      <c r="J371" s="446">
        <f>SUM(J366:J370)</f>
        <v>0</v>
      </c>
      <c r="K371" s="446">
        <f>SUM(K366:K370)</f>
        <v>0</v>
      </c>
      <c r="L371" s="800"/>
      <c r="M371" s="604">
        <f ca="1">+G365-H371</f>
        <v>0</v>
      </c>
      <c r="N371" s="445">
        <f>SUM(N366:N370)</f>
        <v>0</v>
      </c>
      <c r="O371" s="445">
        <f>SUM(O366:O370)</f>
        <v>0</v>
      </c>
      <c r="P371" s="445">
        <f>SUM(P366:P370)</f>
        <v>0</v>
      </c>
      <c r="Q371" s="815">
        <f>SUM(Q366:Q370)</f>
        <v>0</v>
      </c>
      <c r="R371" s="824"/>
      <c r="S371" s="829">
        <f>+R371-O371</f>
        <v>0</v>
      </c>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row>
    <row r="372" spans="1:108" ht="14.25" thickTop="1" x14ac:dyDescent="0.25">
      <c r="A372" s="434">
        <f>+Report!B90</f>
        <v>608</v>
      </c>
      <c r="B372" s="527" t="str">
        <f>+Report!C90</f>
        <v>Asphalt Testing</v>
      </c>
      <c r="C372" s="419"/>
      <c r="D372" s="419"/>
      <c r="E372" s="419"/>
      <c r="F372" s="420"/>
      <c r="G372" s="421">
        <f ca="1">+Report!H90</f>
        <v>0</v>
      </c>
      <c r="H372" s="418" t="s">
        <v>1</v>
      </c>
      <c r="I372" s="418"/>
      <c r="J372" s="418"/>
      <c r="K372" s="418"/>
      <c r="L372" s="417"/>
      <c r="M372" s="435"/>
      <c r="N372" s="605"/>
      <c r="O372" s="605"/>
      <c r="P372" s="605"/>
      <c r="Q372" s="813"/>
      <c r="R372" s="832" t="s">
        <v>349</v>
      </c>
      <c r="S372" s="828"/>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row>
    <row r="373" spans="1:108" ht="13.5" x14ac:dyDescent="0.25">
      <c r="A373" s="436"/>
      <c r="B373" s="528" t="s">
        <v>7</v>
      </c>
      <c r="C373" s="626"/>
      <c r="D373" s="581"/>
      <c r="E373" s="581"/>
      <c r="F373" s="581"/>
      <c r="G373" s="581"/>
      <c r="H373" s="448">
        <f>SUM(I373:K373)</f>
        <v>0</v>
      </c>
      <c r="I373" s="447"/>
      <c r="J373" s="447"/>
      <c r="K373" s="447"/>
      <c r="L373" s="417" t="str">
        <f>+IF(AND(+H373&gt;0,(+Q373=0)),"PD", " ")</f>
        <v xml:space="preserve"> </v>
      </c>
      <c r="M373" s="435"/>
      <c r="N373" s="448">
        <f>+O373+P373</f>
        <v>0</v>
      </c>
      <c r="O373" s="690"/>
      <c r="P373" s="690"/>
      <c r="Q373" s="814">
        <f>+H373-N373</f>
        <v>0</v>
      </c>
      <c r="R373" s="833" t="s">
        <v>350</v>
      </c>
      <c r="S373" s="828"/>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row>
    <row r="374" spans="1:108" ht="13.5" x14ac:dyDescent="0.25">
      <c r="A374" s="436"/>
      <c r="B374" s="528">
        <v>2</v>
      </c>
      <c r="C374" s="626"/>
      <c r="D374" s="581"/>
      <c r="E374" s="581"/>
      <c r="F374" s="581"/>
      <c r="G374" s="581"/>
      <c r="H374" s="448">
        <f t="shared" ref="H374:H376" si="214">SUM(I374:K374)</f>
        <v>0</v>
      </c>
      <c r="I374" s="447"/>
      <c r="J374" s="447"/>
      <c r="K374" s="447"/>
      <c r="L374" s="417" t="str">
        <f t="shared" ref="L374:L377" si="215">+IF(AND(+H374&gt;0,(+Q374=0)),"PD", " ")</f>
        <v xml:space="preserve"> </v>
      </c>
      <c r="M374" s="435"/>
      <c r="N374" s="448">
        <f t="shared" ref="N374:N377" si="216">+O374+P374</f>
        <v>0</v>
      </c>
      <c r="O374" s="690"/>
      <c r="P374" s="690"/>
      <c r="Q374" s="814">
        <f t="shared" ref="Q374:Q377" si="217">+H374-N374</f>
        <v>0</v>
      </c>
      <c r="R374" s="827"/>
      <c r="S374" s="828"/>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row>
    <row r="375" spans="1:108" ht="13.5" x14ac:dyDescent="0.25">
      <c r="A375" s="436"/>
      <c r="B375" s="528">
        <v>3</v>
      </c>
      <c r="C375" s="626"/>
      <c r="D375" s="581"/>
      <c r="E375" s="581"/>
      <c r="F375" s="581"/>
      <c r="G375" s="581"/>
      <c r="H375" s="448">
        <f t="shared" si="214"/>
        <v>0</v>
      </c>
      <c r="I375" s="447"/>
      <c r="J375" s="447"/>
      <c r="K375" s="447"/>
      <c r="L375" s="417" t="str">
        <f t="shared" si="215"/>
        <v xml:space="preserve"> </v>
      </c>
      <c r="M375" s="435"/>
      <c r="N375" s="448">
        <f t="shared" si="216"/>
        <v>0</v>
      </c>
      <c r="O375" s="690"/>
      <c r="P375" s="690"/>
      <c r="Q375" s="814">
        <f t="shared" si="217"/>
        <v>0</v>
      </c>
      <c r="R375" s="827"/>
      <c r="S375" s="828"/>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row>
    <row r="376" spans="1:108" ht="13.5" x14ac:dyDescent="0.25">
      <c r="A376" s="436"/>
      <c r="B376" s="528">
        <v>4</v>
      </c>
      <c r="C376" s="626"/>
      <c r="D376" s="581"/>
      <c r="E376" s="581"/>
      <c r="F376" s="581"/>
      <c r="G376" s="581"/>
      <c r="H376" s="448">
        <f t="shared" si="214"/>
        <v>0</v>
      </c>
      <c r="I376" s="447"/>
      <c r="J376" s="447"/>
      <c r="K376" s="447"/>
      <c r="L376" s="417" t="str">
        <f t="shared" si="215"/>
        <v xml:space="preserve"> </v>
      </c>
      <c r="M376" s="435"/>
      <c r="N376" s="448">
        <f t="shared" si="216"/>
        <v>0</v>
      </c>
      <c r="O376" s="690"/>
      <c r="P376" s="690"/>
      <c r="Q376" s="814">
        <f t="shared" si="217"/>
        <v>0</v>
      </c>
      <c r="R376" s="827"/>
      <c r="S376" s="828"/>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row>
    <row r="377" spans="1:108" ht="13.5" x14ac:dyDescent="0.25">
      <c r="A377" s="436"/>
      <c r="B377" s="528">
        <v>5</v>
      </c>
      <c r="C377" s="627"/>
      <c r="D377" s="581"/>
      <c r="E377" s="581"/>
      <c r="F377" s="581"/>
      <c r="G377" s="581"/>
      <c r="H377" s="448">
        <f>SUM(I377:K377)</f>
        <v>0</v>
      </c>
      <c r="I377" s="447"/>
      <c r="J377" s="447"/>
      <c r="K377" s="447"/>
      <c r="L377" s="417" t="str">
        <f t="shared" si="215"/>
        <v xml:space="preserve"> </v>
      </c>
      <c r="M377" s="435"/>
      <c r="N377" s="448">
        <f t="shared" si="216"/>
        <v>0</v>
      </c>
      <c r="O377" s="690"/>
      <c r="P377" s="690"/>
      <c r="Q377" s="814">
        <f t="shared" si="217"/>
        <v>0</v>
      </c>
      <c r="R377" s="827"/>
      <c r="S377" s="828"/>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row>
    <row r="378" spans="1:108" ht="14.25" thickBot="1" x14ac:dyDescent="0.3">
      <c r="A378" s="436"/>
      <c r="B378" s="529"/>
      <c r="C378" s="416"/>
      <c r="D378" s="417"/>
      <c r="E378" s="417"/>
      <c r="F378" s="418"/>
      <c r="G378" s="418"/>
      <c r="H378" s="445">
        <f>SUM(H373:H377)</f>
        <v>0</v>
      </c>
      <c r="I378" s="446">
        <f>SUM(I373:I377)</f>
        <v>0</v>
      </c>
      <c r="J378" s="446">
        <f>SUM(J373:J377)</f>
        <v>0</v>
      </c>
      <c r="K378" s="446">
        <f>SUM(K373:K377)</f>
        <v>0</v>
      </c>
      <c r="L378" s="800"/>
      <c r="M378" s="604">
        <f ca="1">+G372-H378</f>
        <v>0</v>
      </c>
      <c r="N378" s="445">
        <f>SUM(N373:N377)</f>
        <v>0</v>
      </c>
      <c r="O378" s="445">
        <f>SUM(O373:O377)</f>
        <v>0</v>
      </c>
      <c r="P378" s="445">
        <f>SUM(P373:P377)</f>
        <v>0</v>
      </c>
      <c r="Q378" s="815">
        <f>SUM(Q373:Q377)</f>
        <v>0</v>
      </c>
      <c r="R378" s="824"/>
      <c r="S378" s="829">
        <f>+R378-O378</f>
        <v>0</v>
      </c>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row>
    <row r="379" spans="1:108" ht="14.25" thickTop="1" x14ac:dyDescent="0.25">
      <c r="A379" s="434">
        <f>+Report!B91</f>
        <v>609</v>
      </c>
      <c r="B379" s="527" t="str">
        <f>+Report!C91</f>
        <v>Inspection Reports</v>
      </c>
      <c r="C379" s="419"/>
      <c r="D379" s="419"/>
      <c r="E379" s="419"/>
      <c r="F379" s="420"/>
      <c r="G379" s="421">
        <f ca="1">+Report!H91</f>
        <v>0</v>
      </c>
      <c r="H379" s="418" t="s">
        <v>1</v>
      </c>
      <c r="I379" s="418"/>
      <c r="J379" s="418"/>
      <c r="K379" s="418"/>
      <c r="L379" s="417"/>
      <c r="M379" s="435"/>
      <c r="N379" s="605"/>
      <c r="O379" s="605"/>
      <c r="P379" s="605"/>
      <c r="Q379" s="813"/>
      <c r="R379" s="832" t="s">
        <v>351</v>
      </c>
      <c r="S379" s="828"/>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row>
    <row r="380" spans="1:108" ht="13.5" x14ac:dyDescent="0.25">
      <c r="A380" s="436"/>
      <c r="B380" s="528" t="s">
        <v>7</v>
      </c>
      <c r="C380" s="626"/>
      <c r="D380" s="581"/>
      <c r="E380" s="581"/>
      <c r="F380" s="581"/>
      <c r="G380" s="581"/>
      <c r="H380" s="448">
        <f>SUM(I380:K380)</f>
        <v>0</v>
      </c>
      <c r="I380" s="447"/>
      <c r="J380" s="447"/>
      <c r="K380" s="447"/>
      <c r="L380" s="417" t="str">
        <f>+IF(AND(+H380&gt;0,(+Q380=0)),"PD", " ")</f>
        <v xml:space="preserve"> </v>
      </c>
      <c r="M380" s="435"/>
      <c r="N380" s="448">
        <f>+O380+P380</f>
        <v>0</v>
      </c>
      <c r="O380" s="690"/>
      <c r="P380" s="690"/>
      <c r="Q380" s="814">
        <f>+H380-N380</f>
        <v>0</v>
      </c>
      <c r="R380" s="833" t="s">
        <v>352</v>
      </c>
      <c r="S380" s="828"/>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row>
    <row r="381" spans="1:108" ht="13.5" x14ac:dyDescent="0.25">
      <c r="A381" s="436"/>
      <c r="B381" s="528">
        <v>2</v>
      </c>
      <c r="C381" s="626"/>
      <c r="D381" s="581"/>
      <c r="E381" s="581"/>
      <c r="F381" s="581"/>
      <c r="G381" s="581"/>
      <c r="H381" s="448">
        <f t="shared" ref="H381:H383" si="218">SUM(I381:K381)</f>
        <v>0</v>
      </c>
      <c r="I381" s="447"/>
      <c r="J381" s="447"/>
      <c r="K381" s="447"/>
      <c r="L381" s="417" t="str">
        <f t="shared" ref="L381:L384" si="219">+IF(AND(+H381&gt;0,(+Q381=0)),"PD", " ")</f>
        <v xml:space="preserve"> </v>
      </c>
      <c r="M381" s="435"/>
      <c r="N381" s="448">
        <f t="shared" ref="N381:N384" si="220">+O381+P381</f>
        <v>0</v>
      </c>
      <c r="O381" s="690"/>
      <c r="P381" s="690"/>
      <c r="Q381" s="814">
        <f t="shared" ref="Q381:Q384" si="221">+H381-N381</f>
        <v>0</v>
      </c>
      <c r="R381" s="827"/>
      <c r="S381" s="828"/>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row>
    <row r="382" spans="1:108" ht="13.5" x14ac:dyDescent="0.25">
      <c r="A382" s="436"/>
      <c r="B382" s="528">
        <v>3</v>
      </c>
      <c r="C382" s="626"/>
      <c r="D382" s="581"/>
      <c r="E382" s="581"/>
      <c r="F382" s="581"/>
      <c r="G382" s="581"/>
      <c r="H382" s="448">
        <f t="shared" si="218"/>
        <v>0</v>
      </c>
      <c r="I382" s="447"/>
      <c r="J382" s="447"/>
      <c r="K382" s="447"/>
      <c r="L382" s="417" t="str">
        <f t="shared" si="219"/>
        <v xml:space="preserve"> </v>
      </c>
      <c r="M382" s="435"/>
      <c r="N382" s="448">
        <f t="shared" si="220"/>
        <v>0</v>
      </c>
      <c r="O382" s="690"/>
      <c r="P382" s="690"/>
      <c r="Q382" s="814">
        <f t="shared" si="221"/>
        <v>0</v>
      </c>
      <c r="R382" s="827"/>
      <c r="S382" s="828"/>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row>
    <row r="383" spans="1:108" ht="13.5" x14ac:dyDescent="0.25">
      <c r="A383" s="436"/>
      <c r="B383" s="528">
        <v>4</v>
      </c>
      <c r="C383" s="626"/>
      <c r="D383" s="581"/>
      <c r="E383" s="581"/>
      <c r="F383" s="581"/>
      <c r="G383" s="581"/>
      <c r="H383" s="448">
        <f t="shared" si="218"/>
        <v>0</v>
      </c>
      <c r="I383" s="447"/>
      <c r="J383" s="447"/>
      <c r="K383" s="447"/>
      <c r="L383" s="417" t="str">
        <f t="shared" si="219"/>
        <v xml:space="preserve"> </v>
      </c>
      <c r="M383" s="435"/>
      <c r="N383" s="448">
        <f t="shared" si="220"/>
        <v>0</v>
      </c>
      <c r="O383" s="690"/>
      <c r="P383" s="690"/>
      <c r="Q383" s="814">
        <f t="shared" si="221"/>
        <v>0</v>
      </c>
      <c r="R383" s="827"/>
      <c r="S383" s="828"/>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row>
    <row r="384" spans="1:108" ht="13.5" x14ac:dyDescent="0.25">
      <c r="A384" s="436"/>
      <c r="B384" s="528">
        <v>5</v>
      </c>
      <c r="C384" s="627"/>
      <c r="D384" s="581"/>
      <c r="E384" s="581"/>
      <c r="F384" s="581"/>
      <c r="G384" s="581"/>
      <c r="H384" s="448">
        <f>SUM(I384:K384)</f>
        <v>0</v>
      </c>
      <c r="I384" s="447"/>
      <c r="J384" s="447"/>
      <c r="K384" s="447"/>
      <c r="L384" s="417" t="str">
        <f t="shared" si="219"/>
        <v xml:space="preserve"> </v>
      </c>
      <c r="M384" s="435"/>
      <c r="N384" s="448">
        <f t="shared" si="220"/>
        <v>0</v>
      </c>
      <c r="O384" s="690"/>
      <c r="P384" s="690"/>
      <c r="Q384" s="814">
        <f t="shared" si="221"/>
        <v>0</v>
      </c>
      <c r="R384" s="827"/>
      <c r="S384" s="828"/>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row>
    <row r="385" spans="1:108" ht="14.25" thickBot="1" x14ac:dyDescent="0.3">
      <c r="A385" s="436"/>
      <c r="B385" s="529"/>
      <c r="C385" s="416"/>
      <c r="D385" s="417"/>
      <c r="E385" s="417"/>
      <c r="F385" s="418"/>
      <c r="G385" s="418"/>
      <c r="H385" s="445">
        <f>SUM(H380:H384)</f>
        <v>0</v>
      </c>
      <c r="I385" s="446">
        <f>SUM(I380:I384)</f>
        <v>0</v>
      </c>
      <c r="J385" s="446">
        <f>SUM(J380:J384)</f>
        <v>0</v>
      </c>
      <c r="K385" s="446">
        <f>SUM(K380:K384)</f>
        <v>0</v>
      </c>
      <c r="L385" s="800"/>
      <c r="M385" s="604">
        <f ca="1">+G379-H385</f>
        <v>0</v>
      </c>
      <c r="N385" s="445">
        <f>SUM(N380:N384)</f>
        <v>0</v>
      </c>
      <c r="O385" s="445">
        <f>SUM(O380:O384)</f>
        <v>0</v>
      </c>
      <c r="P385" s="445">
        <f>SUM(P380:P384)</f>
        <v>0</v>
      </c>
      <c r="Q385" s="815">
        <f>SUM(Q380:Q384)</f>
        <v>0</v>
      </c>
      <c r="R385" s="824"/>
      <c r="S385" s="829">
        <f>+R385-O385</f>
        <v>0</v>
      </c>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row>
    <row r="386" spans="1:108" ht="14.25" thickTop="1" x14ac:dyDescent="0.25">
      <c r="A386" s="434">
        <f>+Report!B95</f>
        <v>701</v>
      </c>
      <c r="B386" s="527" t="str">
        <f>+Report!C95</f>
        <v>Furniture.</v>
      </c>
      <c r="C386" s="419"/>
      <c r="D386" s="419"/>
      <c r="E386" s="419"/>
      <c r="F386" s="420"/>
      <c r="G386" s="421">
        <f ca="1">+Report!H95</f>
        <v>0</v>
      </c>
      <c r="H386" s="418" t="s">
        <v>1</v>
      </c>
      <c r="I386" s="418"/>
      <c r="J386" s="418"/>
      <c r="K386" s="418"/>
      <c r="L386" s="417"/>
      <c r="M386" s="435"/>
      <c r="N386" s="605"/>
      <c r="O386" s="605"/>
      <c r="P386" s="605"/>
      <c r="Q386" s="813"/>
      <c r="R386" s="832" t="s">
        <v>353</v>
      </c>
      <c r="S386" s="828"/>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row>
    <row r="387" spans="1:108" ht="13.5" x14ac:dyDescent="0.25">
      <c r="A387" s="436"/>
      <c r="B387" s="528" t="s">
        <v>7</v>
      </c>
      <c r="C387" s="626"/>
      <c r="D387" s="581"/>
      <c r="E387" s="581"/>
      <c r="F387" s="581"/>
      <c r="G387" s="581"/>
      <c r="H387" s="448">
        <f>SUM(I387:K387)</f>
        <v>0</v>
      </c>
      <c r="I387" s="447"/>
      <c r="J387" s="447"/>
      <c r="K387" s="447"/>
      <c r="L387" s="417" t="str">
        <f>+IF(AND(+H387&gt;0,(+Q387=0)),"PD", " ")</f>
        <v xml:space="preserve"> </v>
      </c>
      <c r="M387" s="435"/>
      <c r="N387" s="448">
        <f>+O387+P387</f>
        <v>0</v>
      </c>
      <c r="O387" s="690"/>
      <c r="P387" s="690"/>
      <c r="Q387" s="814">
        <f>+H387-N387</f>
        <v>0</v>
      </c>
      <c r="R387" s="833" t="s">
        <v>354</v>
      </c>
      <c r="S387" s="828"/>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row>
    <row r="388" spans="1:108" ht="13.5" x14ac:dyDescent="0.25">
      <c r="A388" s="436"/>
      <c r="B388" s="528">
        <v>2</v>
      </c>
      <c r="C388" s="626"/>
      <c r="D388" s="581"/>
      <c r="E388" s="581"/>
      <c r="F388" s="581"/>
      <c r="G388" s="581"/>
      <c r="H388" s="448">
        <f t="shared" ref="H388:H390" si="222">SUM(I388:K388)</f>
        <v>0</v>
      </c>
      <c r="I388" s="447"/>
      <c r="J388" s="447"/>
      <c r="K388" s="447"/>
      <c r="L388" s="417" t="str">
        <f t="shared" ref="L388:L391" si="223">+IF(AND(+H388&gt;0,(+Q388=0)),"PD", " ")</f>
        <v xml:space="preserve"> </v>
      </c>
      <c r="M388" s="435"/>
      <c r="N388" s="448">
        <f t="shared" ref="N388:N391" si="224">+O388+P388</f>
        <v>0</v>
      </c>
      <c r="O388" s="690"/>
      <c r="P388" s="690"/>
      <c r="Q388" s="814">
        <f t="shared" ref="Q388:Q391" si="225">+H388-N388</f>
        <v>0</v>
      </c>
      <c r="R388" s="833"/>
      <c r="S388" s="828"/>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row>
    <row r="389" spans="1:108" ht="13.5" x14ac:dyDescent="0.25">
      <c r="A389" s="436"/>
      <c r="B389" s="528">
        <v>3</v>
      </c>
      <c r="C389" s="626"/>
      <c r="D389" s="581"/>
      <c r="E389" s="581"/>
      <c r="F389" s="581"/>
      <c r="G389" s="581"/>
      <c r="H389" s="448">
        <f t="shared" si="222"/>
        <v>0</v>
      </c>
      <c r="I389" s="447"/>
      <c r="J389" s="447"/>
      <c r="K389" s="447"/>
      <c r="L389" s="417" t="str">
        <f t="shared" si="223"/>
        <v xml:space="preserve"> </v>
      </c>
      <c r="M389" s="435"/>
      <c r="N389" s="448">
        <f t="shared" si="224"/>
        <v>0</v>
      </c>
      <c r="O389" s="690"/>
      <c r="P389" s="690"/>
      <c r="Q389" s="814">
        <f t="shared" si="225"/>
        <v>0</v>
      </c>
      <c r="R389" s="827"/>
      <c r="S389" s="828"/>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row>
    <row r="390" spans="1:108" ht="13.5" x14ac:dyDescent="0.25">
      <c r="A390" s="436"/>
      <c r="B390" s="528">
        <v>4</v>
      </c>
      <c r="C390" s="626"/>
      <c r="D390" s="581"/>
      <c r="E390" s="581"/>
      <c r="F390" s="581"/>
      <c r="G390" s="581"/>
      <c r="H390" s="448">
        <f t="shared" si="222"/>
        <v>0</v>
      </c>
      <c r="I390" s="447"/>
      <c r="J390" s="447"/>
      <c r="K390" s="447"/>
      <c r="L390" s="417" t="str">
        <f t="shared" si="223"/>
        <v xml:space="preserve"> </v>
      </c>
      <c r="M390" s="435"/>
      <c r="N390" s="448">
        <f t="shared" si="224"/>
        <v>0</v>
      </c>
      <c r="O390" s="690"/>
      <c r="P390" s="690"/>
      <c r="Q390" s="814">
        <f t="shared" si="225"/>
        <v>0</v>
      </c>
      <c r="R390" s="827"/>
      <c r="S390" s="828"/>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row>
    <row r="391" spans="1:108" ht="13.5" x14ac:dyDescent="0.25">
      <c r="A391" s="436"/>
      <c r="B391" s="528">
        <v>5</v>
      </c>
      <c r="C391" s="627"/>
      <c r="D391" s="581"/>
      <c r="E391" s="581"/>
      <c r="F391" s="581"/>
      <c r="G391" s="581"/>
      <c r="H391" s="448">
        <f>SUM(I391:K391)</f>
        <v>0</v>
      </c>
      <c r="I391" s="447"/>
      <c r="J391" s="447"/>
      <c r="K391" s="447"/>
      <c r="L391" s="417" t="str">
        <f t="shared" si="223"/>
        <v xml:space="preserve"> </v>
      </c>
      <c r="M391" s="435"/>
      <c r="N391" s="448">
        <f t="shared" si="224"/>
        <v>0</v>
      </c>
      <c r="O391" s="690"/>
      <c r="P391" s="690"/>
      <c r="Q391" s="814">
        <f t="shared" si="225"/>
        <v>0</v>
      </c>
      <c r="R391" s="827"/>
      <c r="S391" s="828"/>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row>
    <row r="392" spans="1:108" ht="14.25" thickBot="1" x14ac:dyDescent="0.3">
      <c r="A392" s="436"/>
      <c r="B392" s="529"/>
      <c r="C392" s="416"/>
      <c r="D392" s="417"/>
      <c r="E392" s="417"/>
      <c r="F392" s="418"/>
      <c r="G392" s="418"/>
      <c r="H392" s="445">
        <f>SUM(H387:H391)</f>
        <v>0</v>
      </c>
      <c r="I392" s="446">
        <f>SUM(I387:I391)</f>
        <v>0</v>
      </c>
      <c r="J392" s="446">
        <f>SUM(J387:J391)</f>
        <v>0</v>
      </c>
      <c r="K392" s="446">
        <f>SUM(K387:K391)</f>
        <v>0</v>
      </c>
      <c r="L392" s="800"/>
      <c r="M392" s="604">
        <f ca="1">+G386-H392</f>
        <v>0</v>
      </c>
      <c r="N392" s="445">
        <f>SUM(N387:N391)</f>
        <v>0</v>
      </c>
      <c r="O392" s="445">
        <f>SUM(O387:O391)</f>
        <v>0</v>
      </c>
      <c r="P392" s="445">
        <f>SUM(P387:P391)</f>
        <v>0</v>
      </c>
      <c r="Q392" s="815">
        <f>SUM(Q387:Q391)</f>
        <v>0</v>
      </c>
      <c r="R392" s="824"/>
      <c r="S392" s="829">
        <f>+R392-O392</f>
        <v>0</v>
      </c>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row>
    <row r="393" spans="1:108" ht="14.25" thickTop="1" x14ac:dyDescent="0.25">
      <c r="A393" s="434">
        <f>+Report!B96</f>
        <v>702</v>
      </c>
      <c r="B393" s="527" t="str">
        <f>+Report!C96</f>
        <v>Equipment</v>
      </c>
      <c r="C393" s="419"/>
      <c r="D393" s="419"/>
      <c r="E393" s="419"/>
      <c r="F393" s="420"/>
      <c r="G393" s="421">
        <f ca="1">+Report!H96</f>
        <v>0</v>
      </c>
      <c r="H393" s="418" t="s">
        <v>1</v>
      </c>
      <c r="I393" s="418"/>
      <c r="J393" s="418"/>
      <c r="K393" s="418"/>
      <c r="L393" s="417"/>
      <c r="M393" s="435"/>
      <c r="N393" s="605"/>
      <c r="O393" s="605"/>
      <c r="P393" s="605"/>
      <c r="Q393" s="813"/>
      <c r="R393" s="832" t="s">
        <v>355</v>
      </c>
      <c r="S393" s="828"/>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row>
    <row r="394" spans="1:108" ht="13.5" x14ac:dyDescent="0.25">
      <c r="A394" s="436"/>
      <c r="B394" s="528" t="s">
        <v>7</v>
      </c>
      <c r="C394" s="626"/>
      <c r="D394" s="581"/>
      <c r="E394" s="581"/>
      <c r="F394" s="581"/>
      <c r="G394" s="581"/>
      <c r="H394" s="448">
        <f>SUM(I394:K394)</f>
        <v>0</v>
      </c>
      <c r="I394" s="447"/>
      <c r="J394" s="447"/>
      <c r="K394" s="447"/>
      <c r="L394" s="417" t="str">
        <f>+IF(AND(+H394&gt;0,(+Q394=0)),"PD", " ")</f>
        <v xml:space="preserve"> </v>
      </c>
      <c r="M394" s="435"/>
      <c r="N394" s="448">
        <f>+O394+P394</f>
        <v>0</v>
      </c>
      <c r="O394" s="690"/>
      <c r="P394" s="690"/>
      <c r="Q394" s="814">
        <f>+H394-N394</f>
        <v>0</v>
      </c>
      <c r="R394" s="833" t="s">
        <v>356</v>
      </c>
      <c r="S394" s="828"/>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row>
    <row r="395" spans="1:108" ht="13.5" x14ac:dyDescent="0.25">
      <c r="A395" s="436"/>
      <c r="B395" s="528">
        <v>2</v>
      </c>
      <c r="C395" s="626"/>
      <c r="D395" s="581"/>
      <c r="E395" s="581"/>
      <c r="F395" s="581"/>
      <c r="G395" s="581"/>
      <c r="H395" s="448">
        <f t="shared" ref="H395:H397" si="226">SUM(I395:K395)</f>
        <v>0</v>
      </c>
      <c r="I395" s="447"/>
      <c r="J395" s="447"/>
      <c r="K395" s="447"/>
      <c r="L395" s="417" t="str">
        <f t="shared" ref="L395:L397" si="227">+IF(AND(+H395&gt;0,(+Q395=0)),"PD", " ")</f>
        <v xml:space="preserve"> </v>
      </c>
      <c r="M395" s="435"/>
      <c r="N395" s="448">
        <f t="shared" ref="N395:N397" si="228">+O395+P395</f>
        <v>0</v>
      </c>
      <c r="O395" s="690"/>
      <c r="P395" s="690"/>
      <c r="Q395" s="814">
        <f t="shared" ref="Q395:Q397" si="229">+H395-N395</f>
        <v>0</v>
      </c>
      <c r="R395" s="827"/>
      <c r="S395" s="828"/>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row>
    <row r="396" spans="1:108" ht="13.5" x14ac:dyDescent="0.25">
      <c r="A396" s="436"/>
      <c r="B396" s="528">
        <v>3</v>
      </c>
      <c r="C396" s="626"/>
      <c r="D396" s="581"/>
      <c r="E396" s="581"/>
      <c r="F396" s="581"/>
      <c r="G396" s="581"/>
      <c r="H396" s="448">
        <f t="shared" si="226"/>
        <v>0</v>
      </c>
      <c r="I396" s="447"/>
      <c r="J396" s="447"/>
      <c r="K396" s="447"/>
      <c r="L396" s="417" t="str">
        <f t="shared" si="227"/>
        <v xml:space="preserve"> </v>
      </c>
      <c r="M396" s="435"/>
      <c r="N396" s="448">
        <f t="shared" si="228"/>
        <v>0</v>
      </c>
      <c r="O396" s="690"/>
      <c r="P396" s="690"/>
      <c r="Q396" s="814">
        <f t="shared" si="229"/>
        <v>0</v>
      </c>
      <c r="R396" s="827"/>
      <c r="S396" s="828"/>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row>
    <row r="397" spans="1:108" ht="13.5" x14ac:dyDescent="0.25">
      <c r="A397" s="436"/>
      <c r="B397" s="528">
        <v>4</v>
      </c>
      <c r="C397" s="626"/>
      <c r="D397" s="581"/>
      <c r="E397" s="581"/>
      <c r="F397" s="581"/>
      <c r="G397" s="581"/>
      <c r="H397" s="448">
        <f t="shared" si="226"/>
        <v>0</v>
      </c>
      <c r="I397" s="447"/>
      <c r="J397" s="447"/>
      <c r="K397" s="447"/>
      <c r="L397" s="417" t="str">
        <f t="shared" si="227"/>
        <v xml:space="preserve"> </v>
      </c>
      <c r="M397" s="435"/>
      <c r="N397" s="448">
        <f t="shared" si="228"/>
        <v>0</v>
      </c>
      <c r="O397" s="690"/>
      <c r="P397" s="690"/>
      <c r="Q397" s="814">
        <f t="shared" si="229"/>
        <v>0</v>
      </c>
      <c r="R397" s="827"/>
      <c r="S397" s="828"/>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row>
    <row r="398" spans="1:108" ht="14.25" thickBot="1" x14ac:dyDescent="0.3">
      <c r="A398" s="436"/>
      <c r="B398" s="528"/>
      <c r="C398" s="627"/>
      <c r="D398" s="581"/>
      <c r="E398" s="581"/>
      <c r="F398" s="581"/>
      <c r="G398" s="581"/>
      <c r="H398" s="445">
        <f>SUM(H394:H397)</f>
        <v>0</v>
      </c>
      <c r="I398" s="446">
        <f>SUM(I394:I397)</f>
        <v>0</v>
      </c>
      <c r="J398" s="446">
        <f>SUM(J394:J397)</f>
        <v>0</v>
      </c>
      <c r="K398" s="446">
        <f>SUM(K394:K397)</f>
        <v>0</v>
      </c>
      <c r="L398" s="801" t="str">
        <f>+IF(AND(+H398&gt;0,(+Q398=0)),"PD", " ")</f>
        <v xml:space="preserve"> </v>
      </c>
      <c r="M398" s="604">
        <f ca="1">+G393-H398</f>
        <v>0</v>
      </c>
      <c r="N398" s="445">
        <f>SUM(N393:N397)</f>
        <v>0</v>
      </c>
      <c r="O398" s="445">
        <f>SUM(O393:O397)</f>
        <v>0</v>
      </c>
      <c r="P398" s="445">
        <f>SUM(P393:P397)</f>
        <v>0</v>
      </c>
      <c r="Q398" s="815">
        <f>SUM(Q393:Q397)</f>
        <v>0</v>
      </c>
      <c r="R398" s="824"/>
      <c r="S398" s="829">
        <f>+R398-O398</f>
        <v>0</v>
      </c>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row>
    <row r="399" spans="1:108" ht="14.25" thickTop="1" x14ac:dyDescent="0.25">
      <c r="A399" s="434">
        <f>+Report!B97</f>
        <v>703</v>
      </c>
      <c r="B399" s="527" t="str">
        <f>+Report!C97</f>
        <v>Communication System - CCS (Cable, Telephone)</v>
      </c>
      <c r="C399" s="419"/>
      <c r="D399" s="419"/>
      <c r="E399" s="419"/>
      <c r="F399" s="420"/>
      <c r="G399" s="421">
        <f ca="1">+Report!H97</f>
        <v>0</v>
      </c>
      <c r="H399" s="418"/>
      <c r="I399" s="418"/>
      <c r="J399" s="418"/>
      <c r="K399" s="418"/>
      <c r="L399" s="417"/>
      <c r="M399" s="435"/>
      <c r="N399" s="606"/>
      <c r="O399" s="691"/>
      <c r="P399" s="691"/>
      <c r="Q399" s="813"/>
      <c r="R399" s="832" t="s">
        <v>357</v>
      </c>
      <c r="S399" s="828"/>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row>
    <row r="400" spans="1:108" ht="13.5" x14ac:dyDescent="0.25">
      <c r="A400" s="436"/>
      <c r="B400" s="528" t="s">
        <v>7</v>
      </c>
      <c r="C400" s="626"/>
      <c r="D400" s="581"/>
      <c r="E400" s="581"/>
      <c r="F400" s="581"/>
      <c r="G400" s="581"/>
      <c r="H400" s="448">
        <f>SUM(I400:K400)</f>
        <v>0</v>
      </c>
      <c r="I400" s="447"/>
      <c r="J400" s="447"/>
      <c r="K400" s="447"/>
      <c r="L400" s="417" t="str">
        <f>+IF(AND(+H400&gt;0,(+Q400=0)),"PD", " ")</f>
        <v xml:space="preserve"> </v>
      </c>
      <c r="M400" s="435"/>
      <c r="N400" s="448">
        <f>+O400+P400</f>
        <v>0</v>
      </c>
      <c r="O400" s="690"/>
      <c r="P400" s="690"/>
      <c r="Q400" s="814">
        <f>+H400-N400</f>
        <v>0</v>
      </c>
      <c r="R400" s="833" t="s">
        <v>358</v>
      </c>
      <c r="S400" s="828"/>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row>
    <row r="401" spans="1:108" ht="13.5" x14ac:dyDescent="0.25">
      <c r="A401" s="436"/>
      <c r="B401" s="528">
        <v>2</v>
      </c>
      <c r="C401" s="626"/>
      <c r="D401" s="581"/>
      <c r="E401" s="581"/>
      <c r="F401" s="581"/>
      <c r="G401" s="581"/>
      <c r="H401" s="448">
        <f t="shared" ref="H401:H403" si="230">SUM(I401:K401)</f>
        <v>0</v>
      </c>
      <c r="I401" s="447"/>
      <c r="J401" s="447"/>
      <c r="K401" s="447"/>
      <c r="L401" s="417" t="str">
        <f>+IF(AND(+H401&gt;0,(+Q401=0)),"PD", " ")</f>
        <v xml:space="preserve"> </v>
      </c>
      <c r="M401" s="435"/>
      <c r="N401" s="448">
        <f>+O401+P401</f>
        <v>0</v>
      </c>
      <c r="O401" s="690"/>
      <c r="P401" s="690"/>
      <c r="Q401" s="814">
        <f t="shared" ref="Q401:Q404" si="231">+H401-N401</f>
        <v>0</v>
      </c>
      <c r="R401" s="827"/>
      <c r="S401" s="828"/>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row>
    <row r="402" spans="1:108" ht="13.5" x14ac:dyDescent="0.25">
      <c r="A402" s="436"/>
      <c r="B402" s="528">
        <v>3</v>
      </c>
      <c r="C402" s="626"/>
      <c r="D402" s="581"/>
      <c r="E402" s="581"/>
      <c r="F402" s="581"/>
      <c r="G402" s="581"/>
      <c r="H402" s="448">
        <f t="shared" si="230"/>
        <v>0</v>
      </c>
      <c r="I402" s="447"/>
      <c r="J402" s="447"/>
      <c r="K402" s="447"/>
      <c r="L402" s="417" t="str">
        <f t="shared" ref="L402:L405" si="232">+IF(AND(+H402&gt;0,(+Q402=0)),"PD", " ")</f>
        <v xml:space="preserve"> </v>
      </c>
      <c r="M402" s="435"/>
      <c r="N402" s="448">
        <f t="shared" ref="N402:N404" si="233">+O402+P402</f>
        <v>0</v>
      </c>
      <c r="O402" s="690"/>
      <c r="P402" s="690"/>
      <c r="Q402" s="814">
        <f t="shared" si="231"/>
        <v>0</v>
      </c>
      <c r="R402" s="827"/>
      <c r="S402" s="828"/>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row>
    <row r="403" spans="1:108" ht="13.5" x14ac:dyDescent="0.25">
      <c r="A403" s="436"/>
      <c r="B403" s="528">
        <v>4</v>
      </c>
      <c r="C403" s="626"/>
      <c r="D403" s="581"/>
      <c r="E403" s="581"/>
      <c r="F403" s="581"/>
      <c r="G403" s="581"/>
      <c r="H403" s="448">
        <f t="shared" si="230"/>
        <v>0</v>
      </c>
      <c r="I403" s="447"/>
      <c r="J403" s="447"/>
      <c r="K403" s="447"/>
      <c r="L403" s="417" t="str">
        <f t="shared" si="232"/>
        <v xml:space="preserve"> </v>
      </c>
      <c r="M403" s="435"/>
      <c r="N403" s="448">
        <f t="shared" si="233"/>
        <v>0</v>
      </c>
      <c r="O403" s="690"/>
      <c r="P403" s="690"/>
      <c r="Q403" s="814">
        <f t="shared" si="231"/>
        <v>0</v>
      </c>
      <c r="R403" s="827"/>
      <c r="S403" s="828"/>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row>
    <row r="404" spans="1:108" ht="13.5" x14ac:dyDescent="0.25">
      <c r="A404" s="436"/>
      <c r="B404" s="528">
        <v>5</v>
      </c>
      <c r="C404" s="627"/>
      <c r="D404" s="581"/>
      <c r="E404" s="581"/>
      <c r="F404" s="581"/>
      <c r="G404" s="581"/>
      <c r="H404" s="448">
        <f>SUM(I404:K404)</f>
        <v>0</v>
      </c>
      <c r="I404" s="447"/>
      <c r="J404" s="447"/>
      <c r="K404" s="447"/>
      <c r="L404" s="417" t="str">
        <f t="shared" si="232"/>
        <v xml:space="preserve"> </v>
      </c>
      <c r="M404" s="435"/>
      <c r="N404" s="448">
        <f t="shared" si="233"/>
        <v>0</v>
      </c>
      <c r="O404" s="690"/>
      <c r="P404" s="690"/>
      <c r="Q404" s="814">
        <f t="shared" si="231"/>
        <v>0</v>
      </c>
      <c r="R404" s="827"/>
      <c r="S404" s="828"/>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row>
    <row r="405" spans="1:108" ht="14.25" thickBot="1" x14ac:dyDescent="0.3">
      <c r="A405" s="436"/>
      <c r="B405" s="529"/>
      <c r="C405" s="416"/>
      <c r="D405" s="417"/>
      <c r="E405" s="417"/>
      <c r="F405" s="418"/>
      <c r="G405" s="418"/>
      <c r="H405" s="445">
        <f>SUM(H400:H404)</f>
        <v>0</v>
      </c>
      <c r="I405" s="446">
        <f>SUM(I400:I404)</f>
        <v>0</v>
      </c>
      <c r="J405" s="446">
        <f>SUM(J400:J404)</f>
        <v>0</v>
      </c>
      <c r="K405" s="446">
        <f>SUM(K400:K404)</f>
        <v>0</v>
      </c>
      <c r="L405" s="801" t="str">
        <f t="shared" si="232"/>
        <v xml:space="preserve"> </v>
      </c>
      <c r="M405" s="604">
        <f ca="1">+G399-H405</f>
        <v>0</v>
      </c>
      <c r="N405" s="445">
        <f>SUM(N400:N404)</f>
        <v>0</v>
      </c>
      <c r="O405" s="445">
        <f>SUM(O400:O404)</f>
        <v>0</v>
      </c>
      <c r="P405" s="445">
        <f>SUM(P400:P404)</f>
        <v>0</v>
      </c>
      <c r="Q405" s="815">
        <f>SUM(Q400:Q404)</f>
        <v>0</v>
      </c>
      <c r="R405" s="824"/>
      <c r="S405" s="829">
        <f>+R405-O405</f>
        <v>0</v>
      </c>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row>
    <row r="406" spans="1:108" ht="14.25" thickTop="1" x14ac:dyDescent="0.25">
      <c r="A406" s="434">
        <f>+Report!B98</f>
        <v>704</v>
      </c>
      <c r="B406" s="527" t="str">
        <f>+Report!C98</f>
        <v>Security System - Protection (Alarms, Cameras, etc.)</v>
      </c>
      <c r="C406" s="419"/>
      <c r="D406" s="419"/>
      <c r="E406" s="419"/>
      <c r="F406" s="420"/>
      <c r="G406" s="421">
        <f ca="1">+Report!H98</f>
        <v>0</v>
      </c>
      <c r="H406" s="418" t="s">
        <v>1</v>
      </c>
      <c r="I406" s="418"/>
      <c r="J406" s="418"/>
      <c r="K406" s="418"/>
      <c r="L406" s="417"/>
      <c r="M406" s="435"/>
      <c r="N406" s="606"/>
      <c r="O406" s="605"/>
      <c r="P406" s="605"/>
      <c r="Q406" s="813"/>
      <c r="R406" s="832" t="s">
        <v>359</v>
      </c>
      <c r="S406" s="828"/>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row>
    <row r="407" spans="1:108" ht="13.5" x14ac:dyDescent="0.25">
      <c r="A407" s="436"/>
      <c r="B407" s="528" t="s">
        <v>7</v>
      </c>
      <c r="C407" s="626"/>
      <c r="D407" s="581"/>
      <c r="E407" s="581"/>
      <c r="F407" s="581"/>
      <c r="G407" s="581"/>
      <c r="H407" s="448">
        <f>SUM(I407:K407)</f>
        <v>0</v>
      </c>
      <c r="I407" s="447"/>
      <c r="J407" s="447"/>
      <c r="K407" s="447"/>
      <c r="L407" s="417" t="str">
        <f>+IF(AND(+H407&gt;0,(+Q407=0)),"PD", " ")</f>
        <v xml:space="preserve"> </v>
      </c>
      <c r="M407" s="435"/>
      <c r="N407" s="448">
        <f>+O407+P407</f>
        <v>0</v>
      </c>
      <c r="O407" s="690"/>
      <c r="P407" s="690"/>
      <c r="Q407" s="814">
        <f>+H407-N407</f>
        <v>0</v>
      </c>
      <c r="R407" s="833" t="s">
        <v>360</v>
      </c>
      <c r="S407" s="828"/>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row>
    <row r="408" spans="1:108" ht="13.5" x14ac:dyDescent="0.25">
      <c r="A408" s="436"/>
      <c r="B408" s="528">
        <v>2</v>
      </c>
      <c r="C408" s="626"/>
      <c r="D408" s="581"/>
      <c r="E408" s="581"/>
      <c r="F408" s="581"/>
      <c r="G408" s="581"/>
      <c r="H408" s="448">
        <f t="shared" ref="H408:H410" si="234">SUM(I408:K408)</f>
        <v>0</v>
      </c>
      <c r="I408" s="447"/>
      <c r="J408" s="447"/>
      <c r="K408" s="447"/>
      <c r="L408" s="417" t="str">
        <f>+IF(AND(+H408&gt;0,(+Q408=0)),"PD", " ")</f>
        <v xml:space="preserve"> </v>
      </c>
      <c r="M408" s="435"/>
      <c r="N408" s="448">
        <f>+O408+P408</f>
        <v>0</v>
      </c>
      <c r="O408" s="690"/>
      <c r="P408" s="690"/>
      <c r="Q408" s="814">
        <f t="shared" ref="Q408:Q411" si="235">+H408-N408</f>
        <v>0</v>
      </c>
      <c r="R408" s="827"/>
      <c r="S408" s="828"/>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row>
    <row r="409" spans="1:108" ht="13.5" x14ac:dyDescent="0.25">
      <c r="A409" s="436"/>
      <c r="B409" s="528">
        <v>3</v>
      </c>
      <c r="C409" s="626"/>
      <c r="D409" s="581"/>
      <c r="E409" s="581"/>
      <c r="F409" s="581"/>
      <c r="G409" s="581"/>
      <c r="H409" s="448">
        <f t="shared" si="234"/>
        <v>0</v>
      </c>
      <c r="I409" s="447"/>
      <c r="J409" s="447"/>
      <c r="K409" s="447"/>
      <c r="L409" s="417" t="str">
        <f t="shared" ref="L409:L412" si="236">+IF(AND(+H409&gt;0,(+Q409=0)),"PD", " ")</f>
        <v xml:space="preserve"> </v>
      </c>
      <c r="M409" s="435"/>
      <c r="N409" s="448">
        <f t="shared" ref="N409:N411" si="237">+O409+P409</f>
        <v>0</v>
      </c>
      <c r="O409" s="690"/>
      <c r="P409" s="690"/>
      <c r="Q409" s="814">
        <f t="shared" si="235"/>
        <v>0</v>
      </c>
      <c r="R409" s="827"/>
      <c r="S409" s="828"/>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row>
    <row r="410" spans="1:108" ht="13.5" x14ac:dyDescent="0.25">
      <c r="A410" s="436"/>
      <c r="B410" s="528">
        <v>4</v>
      </c>
      <c r="C410" s="626"/>
      <c r="D410" s="581"/>
      <c r="E410" s="581"/>
      <c r="F410" s="581"/>
      <c r="G410" s="581"/>
      <c r="H410" s="448">
        <f t="shared" si="234"/>
        <v>0</v>
      </c>
      <c r="I410" s="447"/>
      <c r="J410" s="447"/>
      <c r="K410" s="447"/>
      <c r="L410" s="417" t="str">
        <f t="shared" si="236"/>
        <v xml:space="preserve"> </v>
      </c>
      <c r="M410" s="435"/>
      <c r="N410" s="448">
        <f t="shared" si="237"/>
        <v>0</v>
      </c>
      <c r="O410" s="690"/>
      <c r="P410" s="690"/>
      <c r="Q410" s="814">
        <f t="shared" si="235"/>
        <v>0</v>
      </c>
      <c r="R410" s="827"/>
      <c r="S410" s="828"/>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row>
    <row r="411" spans="1:108" ht="13.5" x14ac:dyDescent="0.25">
      <c r="A411" s="436"/>
      <c r="B411" s="528">
        <v>5</v>
      </c>
      <c r="C411" s="627"/>
      <c r="D411" s="581"/>
      <c r="E411" s="581"/>
      <c r="F411" s="581"/>
      <c r="G411" s="581"/>
      <c r="H411" s="448">
        <f>SUM(I411:K411)</f>
        <v>0</v>
      </c>
      <c r="I411" s="447"/>
      <c r="J411" s="447"/>
      <c r="K411" s="447"/>
      <c r="L411" s="417" t="str">
        <f t="shared" si="236"/>
        <v xml:space="preserve"> </v>
      </c>
      <c r="M411" s="435"/>
      <c r="N411" s="448">
        <f t="shared" si="237"/>
        <v>0</v>
      </c>
      <c r="O411" s="690"/>
      <c r="P411" s="690"/>
      <c r="Q411" s="814">
        <f t="shared" si="235"/>
        <v>0</v>
      </c>
      <c r="R411" s="827"/>
      <c r="S411" s="828"/>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row>
    <row r="412" spans="1:108" ht="14.25" thickBot="1" x14ac:dyDescent="0.3">
      <c r="A412" s="436"/>
      <c r="B412" s="529"/>
      <c r="C412" s="416"/>
      <c r="D412" s="417"/>
      <c r="E412" s="417"/>
      <c r="F412" s="418"/>
      <c r="G412" s="418"/>
      <c r="H412" s="445">
        <f>SUM(H407:H411)</f>
        <v>0</v>
      </c>
      <c r="I412" s="446">
        <f>SUM(I407:I411)</f>
        <v>0</v>
      </c>
      <c r="J412" s="446">
        <f>SUM(J407:J411)</f>
        <v>0</v>
      </c>
      <c r="K412" s="446">
        <f>SUM(K407:K411)</f>
        <v>0</v>
      </c>
      <c r="L412" s="801" t="str">
        <f t="shared" si="236"/>
        <v xml:space="preserve"> </v>
      </c>
      <c r="M412" s="604">
        <f ca="1">+G406-H412</f>
        <v>0</v>
      </c>
      <c r="N412" s="445">
        <f>SUM(N407:N411)</f>
        <v>0</v>
      </c>
      <c r="O412" s="445">
        <f>SUM(O407:O411)</f>
        <v>0</v>
      </c>
      <c r="P412" s="445">
        <f>SUM(P407:P411)</f>
        <v>0</v>
      </c>
      <c r="Q412" s="815">
        <f>SUM(Q407:Q411)</f>
        <v>0</v>
      </c>
      <c r="R412" s="824"/>
      <c r="S412" s="829">
        <f>+R412-O412</f>
        <v>0</v>
      </c>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row>
    <row r="413" spans="1:108" ht="14.25" thickTop="1" x14ac:dyDescent="0.25">
      <c r="A413" s="434">
        <f>+Report!B99</f>
        <v>705</v>
      </c>
      <c r="B413" s="527" t="str">
        <f>+Report!C99</f>
        <v xml:space="preserve">Audio-Visual Equipment - Multimedia Distribution </v>
      </c>
      <c r="C413" s="419"/>
      <c r="D413" s="419"/>
      <c r="E413" s="419"/>
      <c r="F413" s="420"/>
      <c r="G413" s="421">
        <f ca="1">+Report!H99</f>
        <v>0</v>
      </c>
      <c r="H413" s="418" t="s">
        <v>1</v>
      </c>
      <c r="I413" s="418"/>
      <c r="J413" s="418"/>
      <c r="K413" s="418"/>
      <c r="L413" s="417"/>
      <c r="M413" s="435"/>
      <c r="N413" s="606"/>
      <c r="O413" s="605"/>
      <c r="P413" s="605"/>
      <c r="Q413" s="813"/>
      <c r="R413" s="832" t="s">
        <v>361</v>
      </c>
      <c r="S413" s="828"/>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row>
    <row r="414" spans="1:108" ht="13.5" x14ac:dyDescent="0.25">
      <c r="A414" s="436"/>
      <c r="B414" s="528" t="s">
        <v>7</v>
      </c>
      <c r="C414" s="626"/>
      <c r="D414" s="581"/>
      <c r="E414" s="581"/>
      <c r="F414" s="581"/>
      <c r="G414" s="581"/>
      <c r="H414" s="448">
        <f>SUM(I414:K414)</f>
        <v>0</v>
      </c>
      <c r="I414" s="447"/>
      <c r="J414" s="447"/>
      <c r="K414" s="447"/>
      <c r="L414" s="417" t="str">
        <f>+IF(AND(+H414&gt;0,(+Q414=0)),"PD", " ")</f>
        <v xml:space="preserve"> </v>
      </c>
      <c r="M414" s="435"/>
      <c r="N414" s="448">
        <f>+O414+P414</f>
        <v>0</v>
      </c>
      <c r="O414" s="690"/>
      <c r="P414" s="690"/>
      <c r="Q414" s="814">
        <f>+H414-N414</f>
        <v>0</v>
      </c>
      <c r="R414" s="833" t="s">
        <v>362</v>
      </c>
      <c r="S414" s="828"/>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row>
    <row r="415" spans="1:108" ht="13.5" x14ac:dyDescent="0.25">
      <c r="A415" s="436"/>
      <c r="B415" s="528">
        <v>2</v>
      </c>
      <c r="C415" s="626"/>
      <c r="D415" s="581"/>
      <c r="E415" s="581"/>
      <c r="F415" s="581"/>
      <c r="G415" s="581"/>
      <c r="H415" s="448">
        <f t="shared" ref="H415:H417" si="238">SUM(I415:K415)</f>
        <v>0</v>
      </c>
      <c r="I415" s="447"/>
      <c r="J415" s="447"/>
      <c r="K415" s="447"/>
      <c r="L415" s="417" t="str">
        <f t="shared" ref="L415:L418" si="239">+IF(AND(+H415&gt;0,(+Q415=0)),"PD", " ")</f>
        <v xml:space="preserve"> </v>
      </c>
      <c r="M415" s="435"/>
      <c r="N415" s="448">
        <f>+O415+P415</f>
        <v>0</v>
      </c>
      <c r="O415" s="690"/>
      <c r="P415" s="690"/>
      <c r="Q415" s="814">
        <f t="shared" ref="Q415:Q418" si="240">+H415-N415</f>
        <v>0</v>
      </c>
      <c r="R415" s="827"/>
      <c r="S415" s="828"/>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row>
    <row r="416" spans="1:108" ht="13.5" x14ac:dyDescent="0.25">
      <c r="A416" s="436"/>
      <c r="B416" s="528">
        <v>3</v>
      </c>
      <c r="C416" s="626"/>
      <c r="D416" s="581"/>
      <c r="E416" s="581"/>
      <c r="F416" s="581"/>
      <c r="G416" s="581"/>
      <c r="H416" s="448">
        <f t="shared" si="238"/>
        <v>0</v>
      </c>
      <c r="I416" s="447"/>
      <c r="J416" s="447"/>
      <c r="K416" s="447"/>
      <c r="L416" s="417" t="str">
        <f t="shared" si="239"/>
        <v xml:space="preserve"> </v>
      </c>
      <c r="M416" s="435"/>
      <c r="N416" s="448">
        <f t="shared" ref="N416:N418" si="241">+O416+P416</f>
        <v>0</v>
      </c>
      <c r="O416" s="690"/>
      <c r="P416" s="690"/>
      <c r="Q416" s="814">
        <f t="shared" si="240"/>
        <v>0</v>
      </c>
      <c r="R416" s="827"/>
      <c r="S416" s="828"/>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row>
    <row r="417" spans="1:108" ht="13.5" x14ac:dyDescent="0.25">
      <c r="A417" s="436"/>
      <c r="B417" s="528">
        <v>4</v>
      </c>
      <c r="C417" s="626"/>
      <c r="D417" s="581"/>
      <c r="E417" s="581"/>
      <c r="F417" s="581"/>
      <c r="G417" s="581"/>
      <c r="H417" s="448">
        <f t="shared" si="238"/>
        <v>0</v>
      </c>
      <c r="I417" s="447"/>
      <c r="J417" s="447"/>
      <c r="K417" s="447"/>
      <c r="L417" s="417" t="str">
        <f t="shared" si="239"/>
        <v xml:space="preserve"> </v>
      </c>
      <c r="M417" s="435"/>
      <c r="N417" s="448">
        <f t="shared" si="241"/>
        <v>0</v>
      </c>
      <c r="O417" s="690"/>
      <c r="P417" s="690"/>
      <c r="Q417" s="814">
        <f t="shared" si="240"/>
        <v>0</v>
      </c>
      <c r="R417" s="827"/>
      <c r="S417" s="828"/>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row>
    <row r="418" spans="1:108" ht="13.5" x14ac:dyDescent="0.25">
      <c r="A418" s="436"/>
      <c r="B418" s="528">
        <v>5</v>
      </c>
      <c r="C418" s="627"/>
      <c r="D418" s="581"/>
      <c r="E418" s="581"/>
      <c r="F418" s="581"/>
      <c r="G418" s="581"/>
      <c r="H418" s="448">
        <f>SUM(I418:K418)</f>
        <v>0</v>
      </c>
      <c r="I418" s="447"/>
      <c r="J418" s="447"/>
      <c r="K418" s="447"/>
      <c r="L418" s="417" t="str">
        <f t="shared" si="239"/>
        <v xml:space="preserve"> </v>
      </c>
      <c r="M418" s="435"/>
      <c r="N418" s="448">
        <f t="shared" si="241"/>
        <v>0</v>
      </c>
      <c r="O418" s="690"/>
      <c r="P418" s="690"/>
      <c r="Q418" s="814">
        <f t="shared" si="240"/>
        <v>0</v>
      </c>
      <c r="R418" s="827"/>
      <c r="S418" s="828"/>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row>
    <row r="419" spans="1:108" ht="14.25" thickBot="1" x14ac:dyDescent="0.3">
      <c r="A419" s="436"/>
      <c r="B419" s="529"/>
      <c r="C419" s="416"/>
      <c r="D419" s="417"/>
      <c r="E419" s="417"/>
      <c r="F419" s="418"/>
      <c r="G419" s="418"/>
      <c r="H419" s="445">
        <f>SUM(H414:H418)</f>
        <v>0</v>
      </c>
      <c r="I419" s="446">
        <f>SUM(I414:I418)</f>
        <v>0</v>
      </c>
      <c r="J419" s="446">
        <f>SUM(J414:J418)</f>
        <v>0</v>
      </c>
      <c r="K419" s="446">
        <f>SUM(K414:K418)</f>
        <v>0</v>
      </c>
      <c r="L419" s="800"/>
      <c r="M419" s="604">
        <f ca="1">+G413-H419</f>
        <v>0</v>
      </c>
      <c r="N419" s="445">
        <f>SUM(N414:N418)</f>
        <v>0</v>
      </c>
      <c r="O419" s="445">
        <f>SUM(O414:O418)</f>
        <v>0</v>
      </c>
      <c r="P419" s="445">
        <f>SUM(P414:P418)</f>
        <v>0</v>
      </c>
      <c r="Q419" s="815">
        <f>SUM(Q414:Q418)</f>
        <v>0</v>
      </c>
      <c r="R419" s="824"/>
      <c r="S419" s="829">
        <f>+R419-O419</f>
        <v>0</v>
      </c>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row>
    <row r="420" spans="1:108" ht="14.25" thickTop="1" x14ac:dyDescent="0.25">
      <c r="A420" s="434">
        <f>+Report!B100</f>
        <v>706</v>
      </c>
      <c r="B420" s="527" t="str">
        <f>+Report!C100</f>
        <v>Door Hardware (New Cylinders and Keys)</v>
      </c>
      <c r="C420" s="419"/>
      <c r="D420" s="419"/>
      <c r="E420" s="419"/>
      <c r="F420" s="420"/>
      <c r="G420" s="421">
        <f ca="1">+Report!H100</f>
        <v>0</v>
      </c>
      <c r="H420" s="418" t="s">
        <v>1</v>
      </c>
      <c r="I420" s="418"/>
      <c r="J420" s="418"/>
      <c r="K420" s="418"/>
      <c r="L420" s="417"/>
      <c r="M420" s="435"/>
      <c r="N420" s="605"/>
      <c r="O420" s="605"/>
      <c r="P420" s="605"/>
      <c r="Q420" s="813"/>
      <c r="R420" s="832" t="s">
        <v>363</v>
      </c>
      <c r="S420" s="828"/>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row>
    <row r="421" spans="1:108" ht="13.5" x14ac:dyDescent="0.25">
      <c r="A421" s="436"/>
      <c r="B421" s="528" t="s">
        <v>7</v>
      </c>
      <c r="C421" s="626"/>
      <c r="D421" s="581"/>
      <c r="E421" s="581"/>
      <c r="F421" s="581"/>
      <c r="G421" s="581"/>
      <c r="H421" s="448">
        <f>SUM(I421:K421)</f>
        <v>0</v>
      </c>
      <c r="I421" s="447"/>
      <c r="J421" s="447"/>
      <c r="K421" s="447"/>
      <c r="L421" s="417" t="str">
        <f>+IF(AND(+H421&gt;0,(+Q421=0)),"PD", " ")</f>
        <v xml:space="preserve"> </v>
      </c>
      <c r="M421" s="435"/>
      <c r="N421" s="448">
        <f>+O421+P421</f>
        <v>0</v>
      </c>
      <c r="O421" s="690"/>
      <c r="P421" s="690"/>
      <c r="Q421" s="814">
        <f>+H421-N421</f>
        <v>0</v>
      </c>
      <c r="R421" s="833" t="s">
        <v>364</v>
      </c>
      <c r="S421" s="828"/>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row>
    <row r="422" spans="1:108" ht="13.5" x14ac:dyDescent="0.25">
      <c r="A422" s="436"/>
      <c r="B422" s="528">
        <v>2</v>
      </c>
      <c r="C422" s="626"/>
      <c r="D422" s="581"/>
      <c r="E422" s="581"/>
      <c r="F422" s="581"/>
      <c r="G422" s="581"/>
      <c r="H422" s="448">
        <f t="shared" ref="H422:H424" si="242">SUM(I422:K422)</f>
        <v>0</v>
      </c>
      <c r="I422" s="447"/>
      <c r="J422" s="447"/>
      <c r="K422" s="447"/>
      <c r="L422" s="417" t="str">
        <f t="shared" ref="L422:L425" si="243">+IF(AND(+H422&gt;0,(+Q422=0)),"PD", " ")</f>
        <v xml:space="preserve"> </v>
      </c>
      <c r="M422" s="435"/>
      <c r="N422" s="448">
        <f t="shared" ref="N422:N425" si="244">+O422+P422</f>
        <v>0</v>
      </c>
      <c r="O422" s="690"/>
      <c r="P422" s="690"/>
      <c r="Q422" s="814">
        <f t="shared" ref="Q422:Q425" si="245">+H422-N422</f>
        <v>0</v>
      </c>
      <c r="R422" s="827"/>
      <c r="S422" s="828"/>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row>
    <row r="423" spans="1:108" ht="13.5" x14ac:dyDescent="0.25">
      <c r="A423" s="436"/>
      <c r="B423" s="528">
        <v>3</v>
      </c>
      <c r="C423" s="626"/>
      <c r="D423" s="581"/>
      <c r="E423" s="581"/>
      <c r="F423" s="581"/>
      <c r="G423" s="581"/>
      <c r="H423" s="448">
        <f t="shared" si="242"/>
        <v>0</v>
      </c>
      <c r="I423" s="447"/>
      <c r="J423" s="447"/>
      <c r="K423" s="447"/>
      <c r="L423" s="417" t="str">
        <f t="shared" si="243"/>
        <v xml:space="preserve"> </v>
      </c>
      <c r="M423" s="435"/>
      <c r="N423" s="448">
        <f t="shared" si="244"/>
        <v>0</v>
      </c>
      <c r="O423" s="690"/>
      <c r="P423" s="690"/>
      <c r="Q423" s="814">
        <f t="shared" si="245"/>
        <v>0</v>
      </c>
      <c r="R423" s="827"/>
      <c r="S423" s="828"/>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row>
    <row r="424" spans="1:108" ht="13.5" x14ac:dyDescent="0.25">
      <c r="A424" s="436"/>
      <c r="B424" s="528">
        <v>4</v>
      </c>
      <c r="C424" s="626"/>
      <c r="D424" s="581"/>
      <c r="E424" s="581"/>
      <c r="F424" s="581"/>
      <c r="G424" s="581"/>
      <c r="H424" s="448">
        <f t="shared" si="242"/>
        <v>0</v>
      </c>
      <c r="I424" s="447"/>
      <c r="J424" s="447"/>
      <c r="K424" s="447"/>
      <c r="L424" s="417" t="str">
        <f t="shared" si="243"/>
        <v xml:space="preserve"> </v>
      </c>
      <c r="M424" s="435"/>
      <c r="N424" s="448">
        <f t="shared" si="244"/>
        <v>0</v>
      </c>
      <c r="O424" s="690"/>
      <c r="P424" s="690"/>
      <c r="Q424" s="814">
        <f t="shared" si="245"/>
        <v>0</v>
      </c>
      <c r="R424" s="827"/>
      <c r="S424" s="828"/>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row>
    <row r="425" spans="1:108" ht="13.5" x14ac:dyDescent="0.25">
      <c r="A425" s="436"/>
      <c r="B425" s="528">
        <v>5</v>
      </c>
      <c r="C425" s="627"/>
      <c r="D425" s="581"/>
      <c r="E425" s="581"/>
      <c r="F425" s="581"/>
      <c r="G425" s="581"/>
      <c r="H425" s="448">
        <f>SUM(I425:K425)</f>
        <v>0</v>
      </c>
      <c r="I425" s="447"/>
      <c r="J425" s="447"/>
      <c r="K425" s="447"/>
      <c r="L425" s="417" t="str">
        <f t="shared" si="243"/>
        <v xml:space="preserve"> </v>
      </c>
      <c r="M425" s="435"/>
      <c r="N425" s="448">
        <f t="shared" si="244"/>
        <v>0</v>
      </c>
      <c r="O425" s="690"/>
      <c r="P425" s="690"/>
      <c r="Q425" s="814">
        <f t="shared" si="245"/>
        <v>0</v>
      </c>
      <c r="R425" s="827"/>
      <c r="S425" s="828"/>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row>
    <row r="426" spans="1:108" ht="14.25" thickBot="1" x14ac:dyDescent="0.3">
      <c r="A426" s="436"/>
      <c r="B426" s="529"/>
      <c r="C426" s="416"/>
      <c r="D426" s="417"/>
      <c r="E426" s="417"/>
      <c r="F426" s="418"/>
      <c r="G426" s="418"/>
      <c r="H426" s="445">
        <f>SUM(H421:H425)</f>
        <v>0</v>
      </c>
      <c r="I426" s="446">
        <f>SUM(I421:I425)</f>
        <v>0</v>
      </c>
      <c r="J426" s="446">
        <f>SUM(J421:J425)</f>
        <v>0</v>
      </c>
      <c r="K426" s="446">
        <f>SUM(K421:K425)</f>
        <v>0</v>
      </c>
      <c r="L426" s="800"/>
      <c r="M426" s="604">
        <f ca="1">+G420-H426</f>
        <v>0</v>
      </c>
      <c r="N426" s="445">
        <f>SUM(N421:N425)</f>
        <v>0</v>
      </c>
      <c r="O426" s="445">
        <f>SUM(O421:O425)</f>
        <v>0</v>
      </c>
      <c r="P426" s="445">
        <f>SUM(P421:P425)</f>
        <v>0</v>
      </c>
      <c r="Q426" s="815">
        <f>SUM(Q421:Q425)</f>
        <v>0</v>
      </c>
      <c r="R426" s="824"/>
      <c r="S426" s="829">
        <f>+R426-O426</f>
        <v>0</v>
      </c>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row>
    <row r="427" spans="1:108" ht="14.25" thickTop="1" x14ac:dyDescent="0.25">
      <c r="A427" s="434">
        <f>+Report!B101</f>
        <v>707</v>
      </c>
      <c r="B427" s="527" t="str">
        <f>+Report!C101</f>
        <v>Graphics and Signage</v>
      </c>
      <c r="C427" s="419"/>
      <c r="D427" s="419"/>
      <c r="E427" s="419"/>
      <c r="F427" s="420"/>
      <c r="G427" s="421">
        <f ca="1">+Report!H101</f>
        <v>0</v>
      </c>
      <c r="H427" s="418" t="s">
        <v>1</v>
      </c>
      <c r="I427" s="418"/>
      <c r="J427" s="418"/>
      <c r="K427" s="418"/>
      <c r="L427" s="417"/>
      <c r="M427" s="435"/>
      <c r="N427" s="605"/>
      <c r="O427" s="605"/>
      <c r="P427" s="605"/>
      <c r="Q427" s="813"/>
      <c r="R427" s="832" t="s">
        <v>365</v>
      </c>
      <c r="S427" s="828"/>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row>
    <row r="428" spans="1:108" ht="13.5" x14ac:dyDescent="0.25">
      <c r="A428" s="436"/>
      <c r="B428" s="528" t="s">
        <v>7</v>
      </c>
      <c r="C428" s="626"/>
      <c r="D428" s="581"/>
      <c r="E428" s="581"/>
      <c r="F428" s="581"/>
      <c r="G428" s="581"/>
      <c r="H428" s="448">
        <f>SUM(I428:K428)</f>
        <v>0</v>
      </c>
      <c r="I428" s="447"/>
      <c r="J428" s="447"/>
      <c r="K428" s="447"/>
      <c r="L428" s="417" t="str">
        <f>+IF(AND(+H428&gt;0,(+Q428=0)),"PD", " ")</f>
        <v xml:space="preserve"> </v>
      </c>
      <c r="M428" s="435"/>
      <c r="N428" s="448">
        <f>+O428+P428</f>
        <v>0</v>
      </c>
      <c r="O428" s="690"/>
      <c r="P428" s="690"/>
      <c r="Q428" s="814">
        <f>+H428-N428</f>
        <v>0</v>
      </c>
      <c r="R428" s="833" t="s">
        <v>366</v>
      </c>
      <c r="S428" s="828"/>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row>
    <row r="429" spans="1:108" ht="13.5" x14ac:dyDescent="0.25">
      <c r="A429" s="436"/>
      <c r="B429" s="528">
        <v>2</v>
      </c>
      <c r="C429" s="626"/>
      <c r="D429" s="581"/>
      <c r="E429" s="581"/>
      <c r="F429" s="581"/>
      <c r="G429" s="581"/>
      <c r="H429" s="448">
        <f t="shared" ref="H429:H431" si="246">SUM(I429:K429)</f>
        <v>0</v>
      </c>
      <c r="I429" s="447"/>
      <c r="J429" s="447"/>
      <c r="K429" s="447"/>
      <c r="L429" s="417" t="str">
        <f t="shared" ref="L429:L432" si="247">+IF(AND(+H429&gt;0,(+Q429=0)),"PD", " ")</f>
        <v xml:space="preserve"> </v>
      </c>
      <c r="M429" s="435"/>
      <c r="N429" s="448">
        <f t="shared" ref="N429:N432" si="248">+O429+P429</f>
        <v>0</v>
      </c>
      <c r="O429" s="690"/>
      <c r="P429" s="690"/>
      <c r="Q429" s="814">
        <f t="shared" ref="Q429:Q432" si="249">+H429-N429</f>
        <v>0</v>
      </c>
      <c r="R429" s="827"/>
      <c r="S429" s="828"/>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row>
    <row r="430" spans="1:108" ht="13.5" x14ac:dyDescent="0.25">
      <c r="A430" s="436"/>
      <c r="B430" s="528">
        <v>3</v>
      </c>
      <c r="C430" s="626"/>
      <c r="D430" s="581"/>
      <c r="E430" s="581"/>
      <c r="F430" s="581"/>
      <c r="G430" s="581"/>
      <c r="H430" s="448">
        <f t="shared" si="246"/>
        <v>0</v>
      </c>
      <c r="I430" s="447"/>
      <c r="J430" s="447"/>
      <c r="K430" s="447"/>
      <c r="L430" s="417" t="str">
        <f t="shared" si="247"/>
        <v xml:space="preserve"> </v>
      </c>
      <c r="M430" s="435"/>
      <c r="N430" s="448">
        <f t="shared" si="248"/>
        <v>0</v>
      </c>
      <c r="O430" s="690"/>
      <c r="P430" s="690"/>
      <c r="Q430" s="814">
        <f t="shared" si="249"/>
        <v>0</v>
      </c>
      <c r="R430" s="827"/>
      <c r="S430" s="828"/>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row>
    <row r="431" spans="1:108" ht="13.5" x14ac:dyDescent="0.25">
      <c r="A431" s="436"/>
      <c r="B431" s="528">
        <v>4</v>
      </c>
      <c r="C431" s="626"/>
      <c r="D431" s="581"/>
      <c r="E431" s="581"/>
      <c r="F431" s="581"/>
      <c r="G431" s="581"/>
      <c r="H431" s="448">
        <f t="shared" si="246"/>
        <v>0</v>
      </c>
      <c r="I431" s="447"/>
      <c r="J431" s="447"/>
      <c r="K431" s="447"/>
      <c r="L431" s="417" t="str">
        <f t="shared" si="247"/>
        <v xml:space="preserve"> </v>
      </c>
      <c r="M431" s="435"/>
      <c r="N431" s="448">
        <f t="shared" si="248"/>
        <v>0</v>
      </c>
      <c r="O431" s="690"/>
      <c r="P431" s="690"/>
      <c r="Q431" s="814">
        <f t="shared" si="249"/>
        <v>0</v>
      </c>
      <c r="R431" s="827"/>
      <c r="S431" s="828"/>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row>
    <row r="432" spans="1:108" ht="13.5" x14ac:dyDescent="0.25">
      <c r="A432" s="436"/>
      <c r="B432" s="528">
        <v>5</v>
      </c>
      <c r="C432" s="627"/>
      <c r="D432" s="581"/>
      <c r="E432" s="581"/>
      <c r="F432" s="581"/>
      <c r="G432" s="581"/>
      <c r="H432" s="448">
        <f>SUM(I432:K432)</f>
        <v>0</v>
      </c>
      <c r="I432" s="447"/>
      <c r="J432" s="447"/>
      <c r="K432" s="447"/>
      <c r="L432" s="417" t="str">
        <f t="shared" si="247"/>
        <v xml:space="preserve"> </v>
      </c>
      <c r="M432" s="435"/>
      <c r="N432" s="448">
        <f t="shared" si="248"/>
        <v>0</v>
      </c>
      <c r="O432" s="690"/>
      <c r="P432" s="690"/>
      <c r="Q432" s="814">
        <f t="shared" si="249"/>
        <v>0</v>
      </c>
      <c r="R432" s="827"/>
      <c r="S432" s="828"/>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row>
    <row r="433" spans="1:108" ht="14.25" thickBot="1" x14ac:dyDescent="0.3">
      <c r="A433" s="436"/>
      <c r="B433" s="529"/>
      <c r="C433" s="416"/>
      <c r="D433" s="417"/>
      <c r="E433" s="417"/>
      <c r="F433" s="418"/>
      <c r="G433" s="418"/>
      <c r="H433" s="445">
        <f>SUM(H428:H432)</f>
        <v>0</v>
      </c>
      <c r="I433" s="446">
        <f>SUM(I428:I432)</f>
        <v>0</v>
      </c>
      <c r="J433" s="446">
        <f>SUM(J428:J432)</f>
        <v>0</v>
      </c>
      <c r="K433" s="446">
        <f>SUM(K428:K432)</f>
        <v>0</v>
      </c>
      <c r="L433" s="800"/>
      <c r="M433" s="604">
        <f ca="1">+G427-H433</f>
        <v>0</v>
      </c>
      <c r="N433" s="445">
        <f>SUM(N428:N432)</f>
        <v>0</v>
      </c>
      <c r="O433" s="445">
        <f>SUM(O428:O432)</f>
        <v>0</v>
      </c>
      <c r="P433" s="445">
        <f>SUM(P428:P432)</f>
        <v>0</v>
      </c>
      <c r="Q433" s="815">
        <f>SUM(Q428:Q432)</f>
        <v>0</v>
      </c>
      <c r="R433" s="824"/>
      <c r="S433" s="829">
        <f>+R433-O433</f>
        <v>0</v>
      </c>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row>
    <row r="434" spans="1:108" ht="14.25" thickTop="1" x14ac:dyDescent="0.25">
      <c r="A434" s="434">
        <f>+Report!B102</f>
        <v>708</v>
      </c>
      <c r="B434" s="527" t="str">
        <f>+Report!C102</f>
        <v>Window Treatments</v>
      </c>
      <c r="C434" s="419"/>
      <c r="D434" s="419"/>
      <c r="E434" s="419"/>
      <c r="F434" s="420"/>
      <c r="G434" s="421">
        <f ca="1">+Report!H102</f>
        <v>0</v>
      </c>
      <c r="H434" s="418" t="s">
        <v>1</v>
      </c>
      <c r="I434" s="418"/>
      <c r="J434" s="418"/>
      <c r="K434" s="418"/>
      <c r="L434" s="417"/>
      <c r="M434" s="435"/>
      <c r="N434" s="605"/>
      <c r="O434" s="605"/>
      <c r="P434" s="605"/>
      <c r="Q434" s="813"/>
      <c r="R434" s="832" t="s">
        <v>367</v>
      </c>
      <c r="S434" s="828"/>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row>
    <row r="435" spans="1:108" ht="13.5" x14ac:dyDescent="0.25">
      <c r="A435" s="436"/>
      <c r="B435" s="528" t="s">
        <v>7</v>
      </c>
      <c r="C435" s="626"/>
      <c r="D435" s="581"/>
      <c r="E435" s="581"/>
      <c r="F435" s="581"/>
      <c r="G435" s="581"/>
      <c r="H435" s="448">
        <f>SUM(I435:K435)</f>
        <v>0</v>
      </c>
      <c r="I435" s="447"/>
      <c r="J435" s="447"/>
      <c r="K435" s="447"/>
      <c r="L435" s="417" t="str">
        <f>+IF(AND(+H435&gt;0,(+Q435=0)),"PD", " ")</f>
        <v xml:space="preserve"> </v>
      </c>
      <c r="M435" s="435"/>
      <c r="N435" s="448">
        <f>+O435+P435</f>
        <v>0</v>
      </c>
      <c r="O435" s="690"/>
      <c r="P435" s="690"/>
      <c r="Q435" s="814">
        <f>+H435-N435</f>
        <v>0</v>
      </c>
      <c r="R435" s="833" t="s">
        <v>368</v>
      </c>
      <c r="S435" s="828"/>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row>
    <row r="436" spans="1:108" ht="13.5" x14ac:dyDescent="0.25">
      <c r="A436" s="436"/>
      <c r="B436" s="528">
        <v>2</v>
      </c>
      <c r="C436" s="626"/>
      <c r="D436" s="581"/>
      <c r="E436" s="581"/>
      <c r="F436" s="581"/>
      <c r="G436" s="581"/>
      <c r="H436" s="448">
        <f t="shared" ref="H436:H438" si="250">SUM(I436:K436)</f>
        <v>0</v>
      </c>
      <c r="I436" s="447"/>
      <c r="J436" s="447"/>
      <c r="K436" s="447"/>
      <c r="L436" s="417" t="str">
        <f t="shared" ref="L436:L439" si="251">+IF(AND(+H436&gt;0,(+Q436=0)),"PD", " ")</f>
        <v xml:space="preserve"> </v>
      </c>
      <c r="M436" s="435"/>
      <c r="N436" s="448">
        <f t="shared" ref="N436:N439" si="252">+O436+P436</f>
        <v>0</v>
      </c>
      <c r="O436" s="690"/>
      <c r="P436" s="690"/>
      <c r="Q436" s="814">
        <f t="shared" ref="Q436:Q439" si="253">+H436-N436</f>
        <v>0</v>
      </c>
      <c r="R436" s="827"/>
      <c r="S436" s="828"/>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row>
    <row r="437" spans="1:108" ht="13.5" x14ac:dyDescent="0.25">
      <c r="A437" s="436"/>
      <c r="B437" s="528">
        <v>3</v>
      </c>
      <c r="C437" s="626"/>
      <c r="D437" s="581"/>
      <c r="E437" s="581"/>
      <c r="F437" s="581"/>
      <c r="G437" s="581"/>
      <c r="H437" s="448">
        <f t="shared" si="250"/>
        <v>0</v>
      </c>
      <c r="I437" s="447"/>
      <c r="J437" s="447"/>
      <c r="K437" s="447"/>
      <c r="L437" s="417" t="str">
        <f t="shared" si="251"/>
        <v xml:space="preserve"> </v>
      </c>
      <c r="M437" s="435"/>
      <c r="N437" s="448">
        <f t="shared" si="252"/>
        <v>0</v>
      </c>
      <c r="O437" s="690"/>
      <c r="P437" s="690"/>
      <c r="Q437" s="814">
        <f t="shared" si="253"/>
        <v>0</v>
      </c>
      <c r="R437" s="827"/>
      <c r="S437" s="828"/>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row>
    <row r="438" spans="1:108" ht="13.5" x14ac:dyDescent="0.25">
      <c r="A438" s="436"/>
      <c r="B438" s="528">
        <v>4</v>
      </c>
      <c r="C438" s="626"/>
      <c r="D438" s="581"/>
      <c r="E438" s="581"/>
      <c r="F438" s="581"/>
      <c r="G438" s="581"/>
      <c r="H438" s="448">
        <f t="shared" si="250"/>
        <v>0</v>
      </c>
      <c r="I438" s="447"/>
      <c r="J438" s="447"/>
      <c r="K438" s="447"/>
      <c r="L438" s="417" t="str">
        <f t="shared" si="251"/>
        <v xml:space="preserve"> </v>
      </c>
      <c r="M438" s="435"/>
      <c r="N438" s="448">
        <f t="shared" si="252"/>
        <v>0</v>
      </c>
      <c r="O438" s="690"/>
      <c r="P438" s="690"/>
      <c r="Q438" s="814">
        <f t="shared" si="253"/>
        <v>0</v>
      </c>
      <c r="R438" s="827"/>
      <c r="S438" s="828"/>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row>
    <row r="439" spans="1:108" ht="13.5" x14ac:dyDescent="0.25">
      <c r="A439" s="436"/>
      <c r="B439" s="528">
        <v>5</v>
      </c>
      <c r="C439" s="627"/>
      <c r="D439" s="581"/>
      <c r="E439" s="581"/>
      <c r="F439" s="581"/>
      <c r="G439" s="581"/>
      <c r="H439" s="448">
        <f>SUM(I439:K439)</f>
        <v>0</v>
      </c>
      <c r="I439" s="447"/>
      <c r="J439" s="447"/>
      <c r="K439" s="447"/>
      <c r="L439" s="417" t="str">
        <f t="shared" si="251"/>
        <v xml:space="preserve"> </v>
      </c>
      <c r="M439" s="435"/>
      <c r="N439" s="448">
        <f t="shared" si="252"/>
        <v>0</v>
      </c>
      <c r="O439" s="690"/>
      <c r="P439" s="690"/>
      <c r="Q439" s="814">
        <f t="shared" si="253"/>
        <v>0</v>
      </c>
      <c r="R439" s="827"/>
      <c r="S439" s="828"/>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row>
    <row r="440" spans="1:108" ht="14.25" thickBot="1" x14ac:dyDescent="0.3">
      <c r="A440" s="436"/>
      <c r="B440" s="529"/>
      <c r="C440" s="416"/>
      <c r="D440" s="417"/>
      <c r="E440" s="417"/>
      <c r="F440" s="418"/>
      <c r="G440" s="418"/>
      <c r="H440" s="445">
        <f>SUM(H435:H439)</f>
        <v>0</v>
      </c>
      <c r="I440" s="446">
        <f>SUM(I435:I439)</f>
        <v>0</v>
      </c>
      <c r="J440" s="446">
        <f>SUM(J435:J439)</f>
        <v>0</v>
      </c>
      <c r="K440" s="446">
        <f>SUM(K435:K439)</f>
        <v>0</v>
      </c>
      <c r="L440" s="800"/>
      <c r="M440" s="604">
        <f ca="1">+G434-H440</f>
        <v>0</v>
      </c>
      <c r="N440" s="445">
        <f>SUM(N435:N439)</f>
        <v>0</v>
      </c>
      <c r="O440" s="445">
        <f>SUM(O435:O439)</f>
        <v>0</v>
      </c>
      <c r="P440" s="445">
        <f>SUM(P435:P439)</f>
        <v>0</v>
      </c>
      <c r="Q440" s="815">
        <f>SUM(Q435:Q439)</f>
        <v>0</v>
      </c>
      <c r="R440" s="824"/>
      <c r="S440" s="829">
        <f>+R440-O440</f>
        <v>0</v>
      </c>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row>
    <row r="441" spans="1:108" ht="14.25" thickTop="1" x14ac:dyDescent="0.25">
      <c r="A441" s="434">
        <f>+Report!B108</f>
        <v>801</v>
      </c>
      <c r="B441" s="527" t="str">
        <f>+Report!C108</f>
        <v>Project Contingency  (excl. Construction  / Renovation Cost Component)</v>
      </c>
      <c r="C441" s="419"/>
      <c r="D441" s="419"/>
      <c r="E441" s="419"/>
      <c r="F441" s="420"/>
      <c r="G441" s="421">
        <f ca="1">+Report!H108</f>
        <v>0</v>
      </c>
      <c r="H441" s="418" t="s">
        <v>1</v>
      </c>
      <c r="I441" s="418"/>
      <c r="J441" s="418"/>
      <c r="K441" s="418"/>
      <c r="L441" s="417"/>
      <c r="M441" s="435"/>
      <c r="N441" s="605"/>
      <c r="O441" s="605"/>
      <c r="P441" s="605"/>
      <c r="Q441" s="813"/>
      <c r="R441" s="832" t="s">
        <v>369</v>
      </c>
      <c r="S441" s="828"/>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row>
    <row r="442" spans="1:108" ht="13.5" x14ac:dyDescent="0.25">
      <c r="A442" s="436"/>
      <c r="B442" s="528" t="s">
        <v>7</v>
      </c>
      <c r="C442" s="626"/>
      <c r="D442" s="581"/>
      <c r="E442" s="581"/>
      <c r="F442" s="581"/>
      <c r="G442" s="581"/>
      <c r="H442" s="448">
        <f>SUM(I442:K442)</f>
        <v>0</v>
      </c>
      <c r="I442" s="447"/>
      <c r="J442" s="447"/>
      <c r="K442" s="447"/>
      <c r="L442" s="417" t="str">
        <f>+IF(AND(+H442&gt;0,(+Q442=0)),"PD", " ")</f>
        <v xml:space="preserve"> </v>
      </c>
      <c r="M442" s="435"/>
      <c r="N442" s="448">
        <f>+O442+P442</f>
        <v>0</v>
      </c>
      <c r="O442" s="690"/>
      <c r="P442" s="690"/>
      <c r="Q442" s="814">
        <f>+H442-N442</f>
        <v>0</v>
      </c>
      <c r="R442" s="833" t="s">
        <v>370</v>
      </c>
      <c r="S442" s="828"/>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row>
    <row r="443" spans="1:108" ht="13.5" x14ac:dyDescent="0.25">
      <c r="A443" s="436"/>
      <c r="B443" s="528">
        <v>2</v>
      </c>
      <c r="C443" s="626"/>
      <c r="D443" s="581"/>
      <c r="E443" s="581"/>
      <c r="F443" s="581"/>
      <c r="G443" s="581"/>
      <c r="H443" s="448">
        <f t="shared" ref="H443:H445" si="254">SUM(I443:K443)</f>
        <v>0</v>
      </c>
      <c r="I443" s="447"/>
      <c r="J443" s="447"/>
      <c r="K443" s="447"/>
      <c r="L443" s="417" t="str">
        <f t="shared" ref="L443:L446" si="255">+IF(AND(+H443&gt;0,(+Q443=0)),"PD", " ")</f>
        <v xml:space="preserve"> </v>
      </c>
      <c r="M443" s="435"/>
      <c r="N443" s="448">
        <f t="shared" ref="N443:N446" si="256">+O443+P443</f>
        <v>0</v>
      </c>
      <c r="O443" s="690"/>
      <c r="P443" s="690"/>
      <c r="Q443" s="814">
        <f t="shared" ref="Q443:Q446" si="257">+H443-N443</f>
        <v>0</v>
      </c>
      <c r="R443" s="827"/>
      <c r="S443" s="828"/>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row>
    <row r="444" spans="1:108" ht="13.5" x14ac:dyDescent="0.25">
      <c r="A444" s="436"/>
      <c r="B444" s="528">
        <v>3</v>
      </c>
      <c r="C444" s="626"/>
      <c r="D444" s="581"/>
      <c r="E444" s="581"/>
      <c r="F444" s="581"/>
      <c r="G444" s="581"/>
      <c r="H444" s="448">
        <f t="shared" si="254"/>
        <v>0</v>
      </c>
      <c r="I444" s="447"/>
      <c r="J444" s="447"/>
      <c r="K444" s="447"/>
      <c r="L444" s="417" t="str">
        <f t="shared" si="255"/>
        <v xml:space="preserve"> </v>
      </c>
      <c r="M444" s="435"/>
      <c r="N444" s="448">
        <f t="shared" si="256"/>
        <v>0</v>
      </c>
      <c r="O444" s="690"/>
      <c r="P444" s="690"/>
      <c r="Q444" s="814">
        <f t="shared" si="257"/>
        <v>0</v>
      </c>
      <c r="R444" s="827"/>
      <c r="S444" s="828"/>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row>
    <row r="445" spans="1:108" ht="13.5" x14ac:dyDescent="0.25">
      <c r="A445" s="436"/>
      <c r="B445" s="528">
        <v>4</v>
      </c>
      <c r="C445" s="626"/>
      <c r="D445" s="581"/>
      <c r="E445" s="581"/>
      <c r="F445" s="581"/>
      <c r="G445" s="581"/>
      <c r="H445" s="448">
        <f t="shared" si="254"/>
        <v>0</v>
      </c>
      <c r="I445" s="447"/>
      <c r="J445" s="447"/>
      <c r="K445" s="447"/>
      <c r="L445" s="417" t="str">
        <f t="shared" si="255"/>
        <v xml:space="preserve"> </v>
      </c>
      <c r="M445" s="435"/>
      <c r="N445" s="448">
        <f t="shared" si="256"/>
        <v>0</v>
      </c>
      <c r="O445" s="690"/>
      <c r="P445" s="690"/>
      <c r="Q445" s="814">
        <f t="shared" si="257"/>
        <v>0</v>
      </c>
      <c r="R445" s="827"/>
      <c r="S445" s="828"/>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row>
    <row r="446" spans="1:108" ht="13.5" x14ac:dyDescent="0.25">
      <c r="A446" s="436"/>
      <c r="B446" s="528">
        <v>5</v>
      </c>
      <c r="C446" s="627"/>
      <c r="D446" s="581"/>
      <c r="E446" s="581"/>
      <c r="F446" s="581"/>
      <c r="G446" s="581"/>
      <c r="H446" s="448">
        <f>SUM(I446:K446)</f>
        <v>0</v>
      </c>
      <c r="I446" s="447"/>
      <c r="J446" s="447"/>
      <c r="K446" s="447"/>
      <c r="L446" s="417" t="str">
        <f t="shared" si="255"/>
        <v xml:space="preserve"> </v>
      </c>
      <c r="M446" s="435"/>
      <c r="N446" s="448">
        <f t="shared" si="256"/>
        <v>0</v>
      </c>
      <c r="O446" s="690"/>
      <c r="P446" s="690"/>
      <c r="Q446" s="814">
        <f t="shared" si="257"/>
        <v>0</v>
      </c>
      <c r="R446" s="827"/>
      <c r="S446" s="828"/>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row>
    <row r="447" spans="1:108" ht="14.25" thickBot="1" x14ac:dyDescent="0.3">
      <c r="A447" s="436"/>
      <c r="B447" s="529"/>
      <c r="C447" s="416"/>
      <c r="D447" s="417"/>
      <c r="E447" s="417"/>
      <c r="F447" s="418"/>
      <c r="G447" s="418"/>
      <c r="H447" s="445">
        <f>SUM(H442:H446)</f>
        <v>0</v>
      </c>
      <c r="I447" s="446">
        <f>SUM(I442:I446)</f>
        <v>0</v>
      </c>
      <c r="J447" s="446">
        <f>SUM(J442:J446)</f>
        <v>0</v>
      </c>
      <c r="K447" s="446">
        <f>SUM(K442:K446)</f>
        <v>0</v>
      </c>
      <c r="L447" s="800"/>
      <c r="M447" s="604">
        <f ca="1">+G441-H447</f>
        <v>0</v>
      </c>
      <c r="N447" s="445">
        <f>SUM(N442:N446)</f>
        <v>0</v>
      </c>
      <c r="O447" s="445">
        <f>SUM(O442:O446)</f>
        <v>0</v>
      </c>
      <c r="P447" s="445">
        <f>SUM(P442:P446)</f>
        <v>0</v>
      </c>
      <c r="Q447" s="815">
        <f>SUM(Q442:Q446)</f>
        <v>0</v>
      </c>
      <c r="R447" s="824"/>
      <c r="S447" s="829">
        <f>+R447-O447</f>
        <v>0</v>
      </c>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row>
    <row r="448" spans="1:108" ht="14.25" thickTop="1" x14ac:dyDescent="0.25">
      <c r="A448" s="434">
        <f>+Report!B109</f>
        <v>802</v>
      </c>
      <c r="B448" s="527" t="str">
        <f>+Report!C109</f>
        <v>Escalation Provision</v>
      </c>
      <c r="C448" s="419"/>
      <c r="D448" s="419"/>
      <c r="E448" s="419"/>
      <c r="F448" s="420"/>
      <c r="G448" s="421">
        <f ca="1">+Report!H109</f>
        <v>0</v>
      </c>
      <c r="H448" s="418" t="s">
        <v>1</v>
      </c>
      <c r="I448" s="418"/>
      <c r="J448" s="418"/>
      <c r="K448" s="418"/>
      <c r="L448" s="417"/>
      <c r="M448" s="435"/>
      <c r="N448" s="605"/>
      <c r="O448" s="605"/>
      <c r="P448" s="605"/>
      <c r="Q448" s="813"/>
      <c r="R448" s="832" t="s">
        <v>371</v>
      </c>
      <c r="S448" s="828"/>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row>
    <row r="449" spans="1:108" ht="13.5" x14ac:dyDescent="0.25">
      <c r="A449" s="436"/>
      <c r="B449" s="528" t="s">
        <v>7</v>
      </c>
      <c r="C449" s="626"/>
      <c r="D449" s="581"/>
      <c r="E449" s="581"/>
      <c r="F449" s="581"/>
      <c r="G449" s="581"/>
      <c r="H449" s="448">
        <f>SUM(I449:K449)</f>
        <v>0</v>
      </c>
      <c r="I449" s="447"/>
      <c r="J449" s="447"/>
      <c r="K449" s="447"/>
      <c r="L449" s="417" t="str">
        <f>+IF(AND(+H449&gt;0,(+Q449=0)),"PD", " ")</f>
        <v xml:space="preserve"> </v>
      </c>
      <c r="M449" s="435"/>
      <c r="N449" s="448">
        <f>+O449+P449</f>
        <v>0</v>
      </c>
      <c r="O449" s="690"/>
      <c r="P449" s="690"/>
      <c r="Q449" s="814">
        <f>+H449-N449</f>
        <v>0</v>
      </c>
      <c r="R449" s="833" t="s">
        <v>372</v>
      </c>
      <c r="S449" s="828"/>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row>
    <row r="450" spans="1:108" ht="13.5" x14ac:dyDescent="0.25">
      <c r="A450" s="436"/>
      <c r="B450" s="528">
        <v>2</v>
      </c>
      <c r="C450" s="626"/>
      <c r="D450" s="581"/>
      <c r="E450" s="581"/>
      <c r="F450" s="581"/>
      <c r="G450" s="581"/>
      <c r="H450" s="448">
        <f t="shared" ref="H450:H452" si="258">SUM(I450:K450)</f>
        <v>0</v>
      </c>
      <c r="I450" s="447"/>
      <c r="J450" s="447"/>
      <c r="K450" s="447"/>
      <c r="L450" s="417" t="str">
        <f t="shared" ref="L450:L453" si="259">+IF(AND(+H450&gt;0,(+Q450=0)),"PD", " ")</f>
        <v xml:space="preserve"> </v>
      </c>
      <c r="M450" s="435"/>
      <c r="N450" s="448">
        <f t="shared" ref="N450:N453" si="260">+O450+P450</f>
        <v>0</v>
      </c>
      <c r="O450" s="690"/>
      <c r="P450" s="690"/>
      <c r="Q450" s="814">
        <f t="shared" ref="Q450:Q453" si="261">+H450-N450</f>
        <v>0</v>
      </c>
      <c r="R450" s="827"/>
      <c r="S450" s="828"/>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row>
    <row r="451" spans="1:108" ht="13.5" x14ac:dyDescent="0.25">
      <c r="A451" s="436"/>
      <c r="B451" s="528">
        <v>3</v>
      </c>
      <c r="C451" s="626"/>
      <c r="D451" s="581"/>
      <c r="E451" s="581"/>
      <c r="F451" s="581"/>
      <c r="G451" s="581"/>
      <c r="H451" s="448">
        <f t="shared" si="258"/>
        <v>0</v>
      </c>
      <c r="I451" s="447"/>
      <c r="J451" s="447"/>
      <c r="K451" s="447"/>
      <c r="L451" s="417" t="str">
        <f t="shared" si="259"/>
        <v xml:space="preserve"> </v>
      </c>
      <c r="M451" s="435"/>
      <c r="N451" s="448">
        <f t="shared" si="260"/>
        <v>0</v>
      </c>
      <c r="O451" s="690"/>
      <c r="P451" s="690"/>
      <c r="Q451" s="814">
        <f t="shared" si="261"/>
        <v>0</v>
      </c>
      <c r="R451" s="827"/>
      <c r="S451" s="828"/>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row>
    <row r="452" spans="1:108" ht="13.5" x14ac:dyDescent="0.25">
      <c r="A452" s="436"/>
      <c r="B452" s="528">
        <v>4</v>
      </c>
      <c r="C452" s="626"/>
      <c r="D452" s="581"/>
      <c r="E452" s="581"/>
      <c r="F452" s="581"/>
      <c r="G452" s="581"/>
      <c r="H452" s="448">
        <f t="shared" si="258"/>
        <v>0</v>
      </c>
      <c r="I452" s="447"/>
      <c r="J452" s="447"/>
      <c r="K452" s="447"/>
      <c r="L452" s="417" t="str">
        <f t="shared" si="259"/>
        <v xml:space="preserve"> </v>
      </c>
      <c r="M452" s="435"/>
      <c r="N452" s="448">
        <f t="shared" si="260"/>
        <v>0</v>
      </c>
      <c r="O452" s="690"/>
      <c r="P452" s="690"/>
      <c r="Q452" s="814">
        <f t="shared" si="261"/>
        <v>0</v>
      </c>
      <c r="R452" s="827"/>
      <c r="S452" s="828"/>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row>
    <row r="453" spans="1:108" ht="13.5" x14ac:dyDescent="0.25">
      <c r="A453" s="436"/>
      <c r="B453" s="528">
        <v>5</v>
      </c>
      <c r="C453" s="627"/>
      <c r="D453" s="581"/>
      <c r="E453" s="581"/>
      <c r="F453" s="581"/>
      <c r="G453" s="581"/>
      <c r="H453" s="448">
        <f>SUM(I453:K453)</f>
        <v>0</v>
      </c>
      <c r="I453" s="447"/>
      <c r="J453" s="447"/>
      <c r="K453" s="447"/>
      <c r="L453" s="417" t="str">
        <f t="shared" si="259"/>
        <v xml:space="preserve"> </v>
      </c>
      <c r="M453" s="435"/>
      <c r="N453" s="448">
        <f t="shared" si="260"/>
        <v>0</v>
      </c>
      <c r="O453" s="690"/>
      <c r="P453" s="690"/>
      <c r="Q453" s="814">
        <f t="shared" si="261"/>
        <v>0</v>
      </c>
      <c r="R453" s="827"/>
      <c r="S453" s="828"/>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row>
    <row r="454" spans="1:108" ht="14.25" thickBot="1" x14ac:dyDescent="0.3">
      <c r="A454" s="436"/>
      <c r="B454" s="529"/>
      <c r="C454" s="416"/>
      <c r="D454" s="417"/>
      <c r="E454" s="417"/>
      <c r="F454" s="418"/>
      <c r="G454" s="418"/>
      <c r="H454" s="445">
        <f>SUM(H449:H453)</f>
        <v>0</v>
      </c>
      <c r="I454" s="446">
        <f>SUM(I449:I453)</f>
        <v>0</v>
      </c>
      <c r="J454" s="446">
        <f>SUM(J449:J453)</f>
        <v>0</v>
      </c>
      <c r="K454" s="446">
        <f>SUM(K449:K453)</f>
        <v>0</v>
      </c>
      <c r="L454" s="800"/>
      <c r="M454" s="604">
        <f ca="1">+G448-H454</f>
        <v>0</v>
      </c>
      <c r="N454" s="445">
        <f>SUM(N449:N453)</f>
        <v>0</v>
      </c>
      <c r="O454" s="445">
        <f>SUM(O449:O453)</f>
        <v>0</v>
      </c>
      <c r="P454" s="445">
        <f>SUM(P449:P453)</f>
        <v>0</v>
      </c>
      <c r="Q454" s="815">
        <f>SUM(Q449:Q453)</f>
        <v>0</v>
      </c>
      <c r="R454" s="824"/>
      <c r="S454" s="829">
        <f>+R454-O454</f>
        <v>0</v>
      </c>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row>
    <row r="455" spans="1:108" ht="14.25" thickTop="1" x14ac:dyDescent="0.25">
      <c r="A455" s="434">
        <f>+Report!B110</f>
        <v>803</v>
      </c>
      <c r="B455" s="527" t="str">
        <f>+Report!C110</f>
        <v>Other Contingencies / Allowances</v>
      </c>
      <c r="C455" s="419"/>
      <c r="D455" s="419"/>
      <c r="E455" s="419"/>
      <c r="F455" s="420"/>
      <c r="G455" s="421">
        <f ca="1">+Report!H110</f>
        <v>0</v>
      </c>
      <c r="H455" s="418" t="s">
        <v>1</v>
      </c>
      <c r="I455" s="418"/>
      <c r="J455" s="418"/>
      <c r="K455" s="418"/>
      <c r="L455" s="417"/>
      <c r="M455" s="435"/>
      <c r="N455" s="605"/>
      <c r="O455" s="605"/>
      <c r="P455" s="605"/>
      <c r="Q455" s="813"/>
      <c r="R455" s="832" t="s">
        <v>373</v>
      </c>
      <c r="S455" s="828"/>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row>
    <row r="456" spans="1:108" ht="13.5" x14ac:dyDescent="0.25">
      <c r="A456" s="436"/>
      <c r="B456" s="528" t="s">
        <v>7</v>
      </c>
      <c r="C456" s="626"/>
      <c r="D456" s="581"/>
      <c r="E456" s="581"/>
      <c r="F456" s="581"/>
      <c r="G456" s="581"/>
      <c r="H456" s="448">
        <f>SUM(I456:K456)</f>
        <v>0</v>
      </c>
      <c r="I456" s="447"/>
      <c r="J456" s="447"/>
      <c r="K456" s="447"/>
      <c r="L456" s="417" t="str">
        <f>+IF(AND(+H456&gt;0,(+Q456=0)),"PD", " ")</f>
        <v xml:space="preserve"> </v>
      </c>
      <c r="M456" s="435"/>
      <c r="N456" s="448">
        <f>+O456+P456</f>
        <v>0</v>
      </c>
      <c r="O456" s="690"/>
      <c r="P456" s="690"/>
      <c r="Q456" s="814">
        <f>+H456-N456</f>
        <v>0</v>
      </c>
      <c r="R456" s="833" t="s">
        <v>374</v>
      </c>
      <c r="S456" s="828"/>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row>
    <row r="457" spans="1:108" ht="13.5" x14ac:dyDescent="0.25">
      <c r="A457" s="436"/>
      <c r="B457" s="528">
        <v>2</v>
      </c>
      <c r="C457" s="626"/>
      <c r="D457" s="581"/>
      <c r="E457" s="581"/>
      <c r="F457" s="581"/>
      <c r="G457" s="581"/>
      <c r="H457" s="448">
        <f t="shared" ref="H457:H459" si="262">SUM(I457:K457)</f>
        <v>0</v>
      </c>
      <c r="I457" s="447"/>
      <c r="J457" s="447"/>
      <c r="K457" s="447"/>
      <c r="L457" s="417" t="str">
        <f t="shared" ref="L457:L460" si="263">+IF(AND(+H457&gt;0,(+Q457=0)),"PD", " ")</f>
        <v xml:space="preserve"> </v>
      </c>
      <c r="M457" s="435"/>
      <c r="N457" s="448">
        <f t="shared" ref="N457:N460" si="264">+O457+P457</f>
        <v>0</v>
      </c>
      <c r="O457" s="690"/>
      <c r="P457" s="690"/>
      <c r="Q457" s="814">
        <f t="shared" ref="Q457:Q460" si="265">+H457-N457</f>
        <v>0</v>
      </c>
      <c r="R457" s="827"/>
      <c r="S457" s="828"/>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row>
    <row r="458" spans="1:108" ht="13.5" x14ac:dyDescent="0.25">
      <c r="A458" s="436"/>
      <c r="B458" s="528">
        <v>3</v>
      </c>
      <c r="C458" s="626"/>
      <c r="D458" s="581"/>
      <c r="E458" s="581"/>
      <c r="F458" s="581"/>
      <c r="G458" s="581"/>
      <c r="H458" s="448">
        <f t="shared" si="262"/>
        <v>0</v>
      </c>
      <c r="I458" s="447"/>
      <c r="J458" s="447"/>
      <c r="K458" s="447"/>
      <c r="L458" s="417" t="str">
        <f t="shared" si="263"/>
        <v xml:space="preserve"> </v>
      </c>
      <c r="M458" s="435"/>
      <c r="N458" s="448">
        <f t="shared" si="264"/>
        <v>0</v>
      </c>
      <c r="O458" s="690"/>
      <c r="P458" s="690"/>
      <c r="Q458" s="814">
        <f>+H458-N458</f>
        <v>0</v>
      </c>
      <c r="R458" s="827"/>
      <c r="S458" s="828"/>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row>
    <row r="459" spans="1:108" ht="13.5" x14ac:dyDescent="0.25">
      <c r="A459" s="436"/>
      <c r="B459" s="528">
        <v>4</v>
      </c>
      <c r="C459" s="626"/>
      <c r="D459" s="581"/>
      <c r="E459" s="581"/>
      <c r="F459" s="581"/>
      <c r="G459" s="581"/>
      <c r="H459" s="448">
        <f t="shared" si="262"/>
        <v>0</v>
      </c>
      <c r="I459" s="447"/>
      <c r="J459" s="447"/>
      <c r="K459" s="447"/>
      <c r="L459" s="417" t="str">
        <f t="shared" si="263"/>
        <v xml:space="preserve"> </v>
      </c>
      <c r="M459" s="435"/>
      <c r="N459" s="448">
        <f t="shared" si="264"/>
        <v>0</v>
      </c>
      <c r="O459" s="690"/>
      <c r="P459" s="690"/>
      <c r="Q459" s="814">
        <f t="shared" si="265"/>
        <v>0</v>
      </c>
      <c r="R459" s="827"/>
      <c r="S459" s="828"/>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row>
    <row r="460" spans="1:108" ht="13.5" x14ac:dyDescent="0.25">
      <c r="A460" s="436"/>
      <c r="B460" s="528">
        <v>5</v>
      </c>
      <c r="C460" s="627"/>
      <c r="D460" s="581"/>
      <c r="E460" s="581"/>
      <c r="F460" s="581"/>
      <c r="G460" s="581"/>
      <c r="H460" s="448">
        <f>SUM(I460:K460)</f>
        <v>0</v>
      </c>
      <c r="I460" s="447"/>
      <c r="J460" s="447"/>
      <c r="K460" s="447"/>
      <c r="L460" s="417" t="str">
        <f t="shared" si="263"/>
        <v xml:space="preserve"> </v>
      </c>
      <c r="M460" s="435"/>
      <c r="N460" s="448">
        <f t="shared" si="264"/>
        <v>0</v>
      </c>
      <c r="O460" s="690"/>
      <c r="P460" s="690"/>
      <c r="Q460" s="814">
        <f t="shared" si="265"/>
        <v>0</v>
      </c>
      <c r="R460" s="827"/>
      <c r="S460" s="828"/>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row>
    <row r="461" spans="1:108" ht="14.25" thickBot="1" x14ac:dyDescent="0.3">
      <c r="A461" s="436"/>
      <c r="B461" s="529"/>
      <c r="C461" s="416"/>
      <c r="D461" s="417"/>
      <c r="E461" s="417"/>
      <c r="F461" s="418"/>
      <c r="G461" s="418"/>
      <c r="H461" s="445">
        <f>SUM(H456:H460)</f>
        <v>0</v>
      </c>
      <c r="I461" s="446">
        <f>SUM(I456:I460)</f>
        <v>0</v>
      </c>
      <c r="J461" s="446">
        <f>SUM(J456:J460)</f>
        <v>0</v>
      </c>
      <c r="K461" s="446">
        <f>SUM(K456:K460)</f>
        <v>0</v>
      </c>
      <c r="L461" s="800"/>
      <c r="M461" s="604">
        <f ca="1">+G455-H461</f>
        <v>0</v>
      </c>
      <c r="N461" s="445">
        <f>SUM(N456:N460)</f>
        <v>0</v>
      </c>
      <c r="O461" s="445">
        <f>SUM(O456:O460)</f>
        <v>0</v>
      </c>
      <c r="P461" s="445">
        <f>SUM(P456:P460)</f>
        <v>0</v>
      </c>
      <c r="Q461" s="815">
        <f>SUM(Q456:Q460)</f>
        <v>0</v>
      </c>
      <c r="R461" s="824"/>
      <c r="S461" s="829">
        <f>+R461-O461</f>
        <v>0</v>
      </c>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row>
    <row r="462" spans="1:108" ht="14.25" thickTop="1" x14ac:dyDescent="0.25">
      <c r="A462" s="623"/>
      <c r="B462" s="529"/>
      <c r="C462" s="417"/>
      <c r="D462" s="417"/>
      <c r="E462" s="417"/>
      <c r="F462" s="417"/>
      <c r="G462" s="417"/>
      <c r="H462" s="417"/>
      <c r="I462" s="417"/>
      <c r="J462" s="417"/>
      <c r="K462" s="417"/>
      <c r="L462" s="417"/>
      <c r="M462" s="435"/>
      <c r="N462" s="606"/>
      <c r="O462" s="691"/>
      <c r="P462" s="691"/>
      <c r="Q462" s="819"/>
      <c r="R462" s="827"/>
      <c r="S462" s="828"/>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row>
    <row r="463" spans="1:108" ht="14.25" thickBot="1" x14ac:dyDescent="0.3">
      <c r="A463" s="623"/>
      <c r="B463" s="529"/>
      <c r="C463" s="417"/>
      <c r="D463" s="417"/>
      <c r="E463" s="417"/>
      <c r="F463" s="440" t="s">
        <v>11</v>
      </c>
      <c r="G463" s="441">
        <f ca="1">SUM(G6:G462)</f>
        <v>0</v>
      </c>
      <c r="H463" s="417"/>
      <c r="I463" s="417"/>
      <c r="J463" s="417"/>
      <c r="K463" s="417"/>
      <c r="L463" s="417"/>
      <c r="M463" s="610"/>
      <c r="N463" s="611"/>
      <c r="O463" s="693"/>
      <c r="P463" s="693"/>
      <c r="Q463" s="820"/>
      <c r="R463" s="827"/>
      <c r="S463" s="828"/>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row>
    <row r="464" spans="1:108" ht="15" thickTop="1" thickBot="1" x14ac:dyDescent="0.3">
      <c r="A464" s="623"/>
      <c r="B464" s="529"/>
      <c r="C464" s="417"/>
      <c r="D464" s="417"/>
      <c r="E464" s="417"/>
      <c r="F464" s="440" t="s">
        <v>10</v>
      </c>
      <c r="G464" s="440"/>
      <c r="H464" s="442" t="e">
        <f ca="1">SUM(H6:H463)/2</f>
        <v>#DIV/0!</v>
      </c>
      <c r="I464" s="442" t="e">
        <f ca="1">SUM(I6:I463)/2</f>
        <v>#DIV/0!</v>
      </c>
      <c r="J464" s="442" t="e">
        <f ca="1">SUM(J6:J463)/2</f>
        <v>#DIV/0!</v>
      </c>
      <c r="K464" s="442" t="e">
        <f ca="1">SUM(K6:K463)/2</f>
        <v>#DIV/0!</v>
      </c>
      <c r="L464" s="418"/>
      <c r="M464" s="610"/>
      <c r="N464" s="612">
        <f>+N461+N454+N447+N440+N433+N426+N419+N412+N405+N398+N392+N385+N378+N371+N364+N357+N350+N343+N336+N329+N306+N299+N292+N285+N278+N271+N264+N257+N250+N243+N236+N229+N222+N215+N208+N201+N194+N187+N180+N173+N166+N159+N152+N145+N138+N131+N124+N117+N110+N103+N96+N89+N82+N75+N68+N61+N54+N47+N40+N33+N26+N19+N12</f>
        <v>0</v>
      </c>
      <c r="O464" s="612">
        <f t="shared" ref="O464:S464" si="266">+O461+O454+O447+O440+O433+O426+O419+O412+O405+O398+O392+O385+O378+O371+O364+O357+O350+O343+O336+O329+O306+O299+O292+O285+O278+O271+O264+O257+O250+O243+O236+O229+O222+O215+O208+O201+O194+O187+O180+O173+O166+O159+O152+O145+O138+O131+O124+O117+O110+O103+O96+O89+O82+O75+O68+O61+O54+O47+O40+O33+O26+O19+O12</f>
        <v>0</v>
      </c>
      <c r="P464" s="612">
        <f t="shared" si="266"/>
        <v>0</v>
      </c>
      <c r="Q464" s="802" t="e">
        <f t="shared" ca="1" si="266"/>
        <v>#DIV/0!</v>
      </c>
      <c r="R464" s="612">
        <f t="shared" si="266"/>
        <v>0</v>
      </c>
      <c r="S464" s="834">
        <f t="shared" si="266"/>
        <v>0</v>
      </c>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row>
    <row r="465" spans="1:108" ht="14.25" thickTop="1" x14ac:dyDescent="0.25">
      <c r="A465" s="624"/>
      <c r="B465" s="529"/>
      <c r="C465" s="417"/>
      <c r="D465" s="417"/>
      <c r="E465" s="417"/>
      <c r="F465" s="440" t="s">
        <v>6</v>
      </c>
      <c r="G465" s="417"/>
      <c r="H465" s="417"/>
      <c r="I465" s="417"/>
      <c r="J465" s="417"/>
      <c r="K465" s="417"/>
      <c r="L465" s="417"/>
      <c r="M465" s="617" t="e">
        <f ca="1">SUM(M6:M464)</f>
        <v>#DIV/0!</v>
      </c>
      <c r="N465" s="613"/>
      <c r="O465" s="694"/>
      <c r="P465" s="694"/>
      <c r="Q465" s="609"/>
      <c r="R465" s="827"/>
      <c r="S465" s="828"/>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row>
    <row r="466" spans="1:108" ht="27.75" customHeight="1" x14ac:dyDescent="0.25">
      <c r="A466" s="624"/>
      <c r="B466" s="529"/>
      <c r="C466" s="417"/>
      <c r="D466" s="417"/>
      <c r="E466" s="417"/>
      <c r="F466" s="440"/>
      <c r="G466" s="417"/>
      <c r="H466" s="417"/>
      <c r="I466" s="417"/>
      <c r="J466" s="417"/>
      <c r="K466" s="417"/>
      <c r="L466" s="417"/>
      <c r="M466" s="617"/>
      <c r="N466" s="615"/>
      <c r="O466" s="698" t="s">
        <v>240</v>
      </c>
      <c r="P466" s="698" t="s">
        <v>241</v>
      </c>
      <c r="Q466" s="609"/>
      <c r="R466" s="827"/>
      <c r="S466" s="828"/>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row>
    <row r="467" spans="1:108" ht="13.5" x14ac:dyDescent="0.25">
      <c r="A467" s="623"/>
      <c r="B467" s="529"/>
      <c r="C467" s="417"/>
      <c r="D467" s="417"/>
      <c r="E467" s="417"/>
      <c r="F467" s="417"/>
      <c r="G467" s="417"/>
      <c r="H467" s="417"/>
      <c r="I467" s="417"/>
      <c r="J467" s="417"/>
      <c r="K467" s="417"/>
      <c r="L467" s="417"/>
      <c r="M467" s="618"/>
      <c r="N467" s="615"/>
      <c r="O467" s="694" t="s">
        <v>239</v>
      </c>
      <c r="P467" s="694" t="s">
        <v>239</v>
      </c>
      <c r="Q467" s="819"/>
      <c r="R467" s="827"/>
      <c r="S467" s="828"/>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row>
    <row r="468" spans="1:108" ht="13.5" x14ac:dyDescent="0.25">
      <c r="A468" s="623"/>
      <c r="B468" s="529"/>
      <c r="C468" s="417"/>
      <c r="D468" s="417"/>
      <c r="E468" s="417"/>
      <c r="F468" s="417"/>
      <c r="G468" s="417"/>
      <c r="H468" s="417"/>
      <c r="I468" s="417"/>
      <c r="J468" s="417"/>
      <c r="K468" s="417"/>
      <c r="L468" s="417"/>
      <c r="M468" s="618"/>
      <c r="N468" s="615"/>
      <c r="O468" s="695" t="s">
        <v>126</v>
      </c>
      <c r="P468" s="695" t="s">
        <v>126</v>
      </c>
      <c r="Q468" s="819"/>
      <c r="R468" s="827"/>
      <c r="S468" s="828"/>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row>
    <row r="469" spans="1:108" ht="14.25" thickBot="1" x14ac:dyDescent="0.3">
      <c r="A469" s="625"/>
      <c r="B469" s="619"/>
      <c r="C469" s="616"/>
      <c r="D469" s="616"/>
      <c r="E469" s="616"/>
      <c r="F469" s="616"/>
      <c r="G469" s="616"/>
      <c r="H469" s="620"/>
      <c r="I469" s="620"/>
      <c r="J469" s="620"/>
      <c r="K469" s="620"/>
      <c r="L469" s="621"/>
      <c r="M469" s="622"/>
      <c r="N469" s="697"/>
      <c r="O469" s="700">
        <v>0</v>
      </c>
      <c r="P469" s="700">
        <v>0</v>
      </c>
      <c r="Q469" s="821"/>
      <c r="R469" s="830"/>
      <c r="S469" s="831"/>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row>
    <row r="470" spans="1:108" ht="13.5" x14ac:dyDescent="0.25">
      <c r="A470" s="89"/>
      <c r="B470" s="530"/>
      <c r="C470" s="18"/>
      <c r="D470" s="18"/>
      <c r="E470" s="18"/>
      <c r="F470" s="18"/>
      <c r="G470" s="599">
        <f ca="1">+G463-Report!H112</f>
        <v>0</v>
      </c>
      <c r="H470" s="90"/>
      <c r="I470" s="90"/>
      <c r="J470" s="90"/>
      <c r="K470" s="90"/>
      <c r="L470" s="91"/>
      <c r="M470" s="599" t="e">
        <f ca="1">+M465-Report!T112</f>
        <v>#DIV/0!</v>
      </c>
      <c r="N470" s="658"/>
      <c r="O470" s="699">
        <f>+O469-O464</f>
        <v>0</v>
      </c>
      <c r="P470" s="699">
        <f>+P469-P464</f>
        <v>0</v>
      </c>
      <c r="Q470" s="599" t="e">
        <f ca="1">+H464-N464-Q464</f>
        <v>#DIV/0!</v>
      </c>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row>
    <row r="471" spans="1:108" x14ac:dyDescent="0.25">
      <c r="A471" s="89"/>
      <c r="B471" s="531"/>
      <c r="C471" s="18"/>
      <c r="D471" s="18"/>
      <c r="E471" s="18"/>
      <c r="F471" s="18"/>
      <c r="G471" s="18"/>
      <c r="H471" s="18"/>
      <c r="I471" s="18"/>
      <c r="J471" s="18"/>
      <c r="K471" s="18"/>
      <c r="L471" s="18"/>
      <c r="M471" s="86"/>
      <c r="N471" s="87"/>
      <c r="O471" s="87"/>
      <c r="P471" s="87"/>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row>
    <row r="472" spans="1:108" x14ac:dyDescent="0.25">
      <c r="A472" s="14"/>
    </row>
  </sheetData>
  <mergeCells count="1">
    <mergeCell ref="U3:X5"/>
  </mergeCells>
  <phoneticPr fontId="0" type="noConversion"/>
  <printOptions horizontalCentered="1"/>
  <pageMargins left="0" right="0" top="0" bottom="0.39370078740157499" header="0.511811023622047" footer="0"/>
  <pageSetup scale="70" orientation="landscape" r:id="rId1"/>
  <headerFooter alignWithMargins="0">
    <oddFooter>&amp;L&amp;Z&amp;F&amp;R&amp;D</oddFooter>
  </headerFooter>
  <ignoredErrors>
    <ignoredError sqref="B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2"/>
  <sheetViews>
    <sheetView zoomScale="80" zoomScaleNormal="80" workbookViewId="0">
      <selection activeCell="B32" sqref="B32"/>
    </sheetView>
  </sheetViews>
  <sheetFormatPr defaultRowHeight="11.25" x14ac:dyDescent="0.2"/>
  <cols>
    <col min="1" max="1" width="7.28515625" customWidth="1"/>
    <col min="2" max="2" width="73" customWidth="1"/>
    <col min="3" max="4" width="16.7109375" customWidth="1"/>
    <col min="257" max="257" width="7.28515625" customWidth="1"/>
    <col min="258" max="258" width="63.140625" customWidth="1"/>
    <col min="259" max="260" width="16.7109375" customWidth="1"/>
    <col min="513" max="513" width="7.28515625" customWidth="1"/>
    <col min="514" max="514" width="63.140625" customWidth="1"/>
    <col min="515" max="516" width="16.7109375" customWidth="1"/>
    <col min="769" max="769" width="7.28515625" customWidth="1"/>
    <col min="770" max="770" width="63.140625" customWidth="1"/>
    <col min="771" max="772" width="16.7109375" customWidth="1"/>
    <col min="1025" max="1025" width="7.28515625" customWidth="1"/>
    <col min="1026" max="1026" width="63.140625" customWidth="1"/>
    <col min="1027" max="1028" width="16.7109375" customWidth="1"/>
    <col min="1281" max="1281" width="7.28515625" customWidth="1"/>
    <col min="1282" max="1282" width="63.140625" customWidth="1"/>
    <col min="1283" max="1284" width="16.7109375" customWidth="1"/>
    <col min="1537" max="1537" width="7.28515625" customWidth="1"/>
    <col min="1538" max="1538" width="63.140625" customWidth="1"/>
    <col min="1539" max="1540" width="16.7109375" customWidth="1"/>
    <col min="1793" max="1793" width="7.28515625" customWidth="1"/>
    <col min="1794" max="1794" width="63.140625" customWidth="1"/>
    <col min="1795" max="1796" width="16.7109375" customWidth="1"/>
    <col min="2049" max="2049" width="7.28515625" customWidth="1"/>
    <col min="2050" max="2050" width="63.140625" customWidth="1"/>
    <col min="2051" max="2052" width="16.7109375" customWidth="1"/>
    <col min="2305" max="2305" width="7.28515625" customWidth="1"/>
    <col min="2306" max="2306" width="63.140625" customWidth="1"/>
    <col min="2307" max="2308" width="16.7109375" customWidth="1"/>
    <col min="2561" max="2561" width="7.28515625" customWidth="1"/>
    <col min="2562" max="2562" width="63.140625" customWidth="1"/>
    <col min="2563" max="2564" width="16.7109375" customWidth="1"/>
    <col min="2817" max="2817" width="7.28515625" customWidth="1"/>
    <col min="2818" max="2818" width="63.140625" customWidth="1"/>
    <col min="2819" max="2820" width="16.7109375" customWidth="1"/>
    <col min="3073" max="3073" width="7.28515625" customWidth="1"/>
    <col min="3074" max="3074" width="63.140625" customWidth="1"/>
    <col min="3075" max="3076" width="16.7109375" customWidth="1"/>
    <col min="3329" max="3329" width="7.28515625" customWidth="1"/>
    <col min="3330" max="3330" width="63.140625" customWidth="1"/>
    <col min="3331" max="3332" width="16.7109375" customWidth="1"/>
    <col min="3585" max="3585" width="7.28515625" customWidth="1"/>
    <col min="3586" max="3586" width="63.140625" customWidth="1"/>
    <col min="3587" max="3588" width="16.7109375" customWidth="1"/>
    <col min="3841" max="3841" width="7.28515625" customWidth="1"/>
    <col min="3842" max="3842" width="63.140625" customWidth="1"/>
    <col min="3843" max="3844" width="16.7109375" customWidth="1"/>
    <col min="4097" max="4097" width="7.28515625" customWidth="1"/>
    <col min="4098" max="4098" width="63.140625" customWidth="1"/>
    <col min="4099" max="4100" width="16.7109375" customWidth="1"/>
    <col min="4353" max="4353" width="7.28515625" customWidth="1"/>
    <col min="4354" max="4354" width="63.140625" customWidth="1"/>
    <col min="4355" max="4356" width="16.7109375" customWidth="1"/>
    <col min="4609" max="4609" width="7.28515625" customWidth="1"/>
    <col min="4610" max="4610" width="63.140625" customWidth="1"/>
    <col min="4611" max="4612" width="16.7109375" customWidth="1"/>
    <col min="4865" max="4865" width="7.28515625" customWidth="1"/>
    <col min="4866" max="4866" width="63.140625" customWidth="1"/>
    <col min="4867" max="4868" width="16.7109375" customWidth="1"/>
    <col min="5121" max="5121" width="7.28515625" customWidth="1"/>
    <col min="5122" max="5122" width="63.140625" customWidth="1"/>
    <col min="5123" max="5124" width="16.7109375" customWidth="1"/>
    <col min="5377" max="5377" width="7.28515625" customWidth="1"/>
    <col min="5378" max="5378" width="63.140625" customWidth="1"/>
    <col min="5379" max="5380" width="16.7109375" customWidth="1"/>
    <col min="5633" max="5633" width="7.28515625" customWidth="1"/>
    <col min="5634" max="5634" width="63.140625" customWidth="1"/>
    <col min="5635" max="5636" width="16.7109375" customWidth="1"/>
    <col min="5889" max="5889" width="7.28515625" customWidth="1"/>
    <col min="5890" max="5890" width="63.140625" customWidth="1"/>
    <col min="5891" max="5892" width="16.7109375" customWidth="1"/>
    <col min="6145" max="6145" width="7.28515625" customWidth="1"/>
    <col min="6146" max="6146" width="63.140625" customWidth="1"/>
    <col min="6147" max="6148" width="16.7109375" customWidth="1"/>
    <col min="6401" max="6401" width="7.28515625" customWidth="1"/>
    <col min="6402" max="6402" width="63.140625" customWidth="1"/>
    <col min="6403" max="6404" width="16.7109375" customWidth="1"/>
    <col min="6657" max="6657" width="7.28515625" customWidth="1"/>
    <col min="6658" max="6658" width="63.140625" customWidth="1"/>
    <col min="6659" max="6660" width="16.7109375" customWidth="1"/>
    <col min="6913" max="6913" width="7.28515625" customWidth="1"/>
    <col min="6914" max="6914" width="63.140625" customWidth="1"/>
    <col min="6915" max="6916" width="16.7109375" customWidth="1"/>
    <col min="7169" max="7169" width="7.28515625" customWidth="1"/>
    <col min="7170" max="7170" width="63.140625" customWidth="1"/>
    <col min="7171" max="7172" width="16.7109375" customWidth="1"/>
    <col min="7425" max="7425" width="7.28515625" customWidth="1"/>
    <col min="7426" max="7426" width="63.140625" customWidth="1"/>
    <col min="7427" max="7428" width="16.7109375" customWidth="1"/>
    <col min="7681" max="7681" width="7.28515625" customWidth="1"/>
    <col min="7682" max="7682" width="63.140625" customWidth="1"/>
    <col min="7683" max="7684" width="16.7109375" customWidth="1"/>
    <col min="7937" max="7937" width="7.28515625" customWidth="1"/>
    <col min="7938" max="7938" width="63.140625" customWidth="1"/>
    <col min="7939" max="7940" width="16.7109375" customWidth="1"/>
    <col min="8193" max="8193" width="7.28515625" customWidth="1"/>
    <col min="8194" max="8194" width="63.140625" customWidth="1"/>
    <col min="8195" max="8196" width="16.7109375" customWidth="1"/>
    <col min="8449" max="8449" width="7.28515625" customWidth="1"/>
    <col min="8450" max="8450" width="63.140625" customWidth="1"/>
    <col min="8451" max="8452" width="16.7109375" customWidth="1"/>
    <col min="8705" max="8705" width="7.28515625" customWidth="1"/>
    <col min="8706" max="8706" width="63.140625" customWidth="1"/>
    <col min="8707" max="8708" width="16.7109375" customWidth="1"/>
    <col min="8961" max="8961" width="7.28515625" customWidth="1"/>
    <col min="8962" max="8962" width="63.140625" customWidth="1"/>
    <col min="8963" max="8964" width="16.7109375" customWidth="1"/>
    <col min="9217" max="9217" width="7.28515625" customWidth="1"/>
    <col min="9218" max="9218" width="63.140625" customWidth="1"/>
    <col min="9219" max="9220" width="16.7109375" customWidth="1"/>
    <col min="9473" max="9473" width="7.28515625" customWidth="1"/>
    <col min="9474" max="9474" width="63.140625" customWidth="1"/>
    <col min="9475" max="9476" width="16.7109375" customWidth="1"/>
    <col min="9729" max="9729" width="7.28515625" customWidth="1"/>
    <col min="9730" max="9730" width="63.140625" customWidth="1"/>
    <col min="9731" max="9732" width="16.7109375" customWidth="1"/>
    <col min="9985" max="9985" width="7.28515625" customWidth="1"/>
    <col min="9986" max="9986" width="63.140625" customWidth="1"/>
    <col min="9987" max="9988" width="16.7109375" customWidth="1"/>
    <col min="10241" max="10241" width="7.28515625" customWidth="1"/>
    <col min="10242" max="10242" width="63.140625" customWidth="1"/>
    <col min="10243" max="10244" width="16.7109375" customWidth="1"/>
    <col min="10497" max="10497" width="7.28515625" customWidth="1"/>
    <col min="10498" max="10498" width="63.140625" customWidth="1"/>
    <col min="10499" max="10500" width="16.7109375" customWidth="1"/>
    <col min="10753" max="10753" width="7.28515625" customWidth="1"/>
    <col min="10754" max="10754" width="63.140625" customWidth="1"/>
    <col min="10755" max="10756" width="16.7109375" customWidth="1"/>
    <col min="11009" max="11009" width="7.28515625" customWidth="1"/>
    <col min="11010" max="11010" width="63.140625" customWidth="1"/>
    <col min="11011" max="11012" width="16.7109375" customWidth="1"/>
    <col min="11265" max="11265" width="7.28515625" customWidth="1"/>
    <col min="11266" max="11266" width="63.140625" customWidth="1"/>
    <col min="11267" max="11268" width="16.7109375" customWidth="1"/>
    <col min="11521" max="11521" width="7.28515625" customWidth="1"/>
    <col min="11522" max="11522" width="63.140625" customWidth="1"/>
    <col min="11523" max="11524" width="16.7109375" customWidth="1"/>
    <col min="11777" max="11777" width="7.28515625" customWidth="1"/>
    <col min="11778" max="11778" width="63.140625" customWidth="1"/>
    <col min="11779" max="11780" width="16.7109375" customWidth="1"/>
    <col min="12033" max="12033" width="7.28515625" customWidth="1"/>
    <col min="12034" max="12034" width="63.140625" customWidth="1"/>
    <col min="12035" max="12036" width="16.7109375" customWidth="1"/>
    <col min="12289" max="12289" width="7.28515625" customWidth="1"/>
    <col min="12290" max="12290" width="63.140625" customWidth="1"/>
    <col min="12291" max="12292" width="16.7109375" customWidth="1"/>
    <col min="12545" max="12545" width="7.28515625" customWidth="1"/>
    <col min="12546" max="12546" width="63.140625" customWidth="1"/>
    <col min="12547" max="12548" width="16.7109375" customWidth="1"/>
    <col min="12801" max="12801" width="7.28515625" customWidth="1"/>
    <col min="12802" max="12802" width="63.140625" customWidth="1"/>
    <col min="12803" max="12804" width="16.7109375" customWidth="1"/>
    <col min="13057" max="13057" width="7.28515625" customWidth="1"/>
    <col min="13058" max="13058" width="63.140625" customWidth="1"/>
    <col min="13059" max="13060" width="16.7109375" customWidth="1"/>
    <col min="13313" max="13313" width="7.28515625" customWidth="1"/>
    <col min="13314" max="13314" width="63.140625" customWidth="1"/>
    <col min="13315" max="13316" width="16.7109375" customWidth="1"/>
    <col min="13569" max="13569" width="7.28515625" customWidth="1"/>
    <col min="13570" max="13570" width="63.140625" customWidth="1"/>
    <col min="13571" max="13572" width="16.7109375" customWidth="1"/>
    <col min="13825" max="13825" width="7.28515625" customWidth="1"/>
    <col min="13826" max="13826" width="63.140625" customWidth="1"/>
    <col min="13827" max="13828" width="16.7109375" customWidth="1"/>
    <col min="14081" max="14081" width="7.28515625" customWidth="1"/>
    <col min="14082" max="14082" width="63.140625" customWidth="1"/>
    <col min="14083" max="14084" width="16.7109375" customWidth="1"/>
    <col min="14337" max="14337" width="7.28515625" customWidth="1"/>
    <col min="14338" max="14338" width="63.140625" customWidth="1"/>
    <col min="14339" max="14340" width="16.7109375" customWidth="1"/>
    <col min="14593" max="14593" width="7.28515625" customWidth="1"/>
    <col min="14594" max="14594" width="63.140625" customWidth="1"/>
    <col min="14595" max="14596" width="16.7109375" customWidth="1"/>
    <col min="14849" max="14849" width="7.28515625" customWidth="1"/>
    <col min="14850" max="14850" width="63.140625" customWidth="1"/>
    <col min="14851" max="14852" width="16.7109375" customWidth="1"/>
    <col min="15105" max="15105" width="7.28515625" customWidth="1"/>
    <col min="15106" max="15106" width="63.140625" customWidth="1"/>
    <col min="15107" max="15108" width="16.7109375" customWidth="1"/>
    <col min="15361" max="15361" width="7.28515625" customWidth="1"/>
    <col min="15362" max="15362" width="63.140625" customWidth="1"/>
    <col min="15363" max="15364" width="16.7109375" customWidth="1"/>
    <col min="15617" max="15617" width="7.28515625" customWidth="1"/>
    <col min="15618" max="15618" width="63.140625" customWidth="1"/>
    <col min="15619" max="15620" width="16.7109375" customWidth="1"/>
    <col min="15873" max="15873" width="7.28515625" customWidth="1"/>
    <col min="15874" max="15874" width="63.140625" customWidth="1"/>
    <col min="15875" max="15876" width="16.7109375" customWidth="1"/>
    <col min="16129" max="16129" width="7.28515625" customWidth="1"/>
    <col min="16130" max="16130" width="63.140625" customWidth="1"/>
    <col min="16131" max="16132" width="16.7109375" customWidth="1"/>
  </cols>
  <sheetData>
    <row r="1" spans="1:14" ht="16.5" customHeight="1" x14ac:dyDescent="0.25">
      <c r="A1" s="68"/>
      <c r="B1" s="18"/>
      <c r="C1" s="18"/>
      <c r="D1" s="18"/>
      <c r="E1" s="18"/>
      <c r="F1" s="18"/>
      <c r="G1" s="18"/>
      <c r="H1" s="18"/>
      <c r="I1" s="18"/>
      <c r="J1" s="6"/>
      <c r="K1" s="6"/>
      <c r="L1" s="6"/>
      <c r="M1" s="6"/>
      <c r="N1" s="6"/>
    </row>
    <row r="2" spans="1:14" ht="16.5" customHeight="1" x14ac:dyDescent="0.25">
      <c r="A2" s="68"/>
      <c r="B2" s="18"/>
      <c r="C2" s="18"/>
      <c r="D2" s="18"/>
      <c r="E2" s="18"/>
      <c r="F2" s="18"/>
      <c r="G2" s="18"/>
      <c r="H2" s="18"/>
      <c r="I2" s="18"/>
      <c r="J2" s="6"/>
      <c r="K2" s="6"/>
      <c r="L2" s="6"/>
      <c r="M2" s="6"/>
      <c r="N2" s="6"/>
    </row>
    <row r="3" spans="1:14" ht="16.5" customHeight="1" x14ac:dyDescent="0.25">
      <c r="A3" s="18"/>
      <c r="B3" s="18"/>
      <c r="C3" s="18"/>
      <c r="D3" s="18"/>
      <c r="E3" s="18"/>
      <c r="F3" s="18"/>
      <c r="G3" s="18"/>
      <c r="H3" s="18"/>
      <c r="I3" s="18"/>
      <c r="J3" s="6"/>
      <c r="K3" s="6"/>
      <c r="L3" s="6"/>
      <c r="M3" s="6"/>
      <c r="N3" s="6"/>
    </row>
    <row r="4" spans="1:14" ht="19.5" customHeight="1" x14ac:dyDescent="0.25">
      <c r="A4" s="781">
        <f>+Report!C6</f>
        <v>0</v>
      </c>
      <c r="B4" s="782"/>
      <c r="C4" s="18"/>
      <c r="D4" s="18"/>
      <c r="E4" s="18"/>
      <c r="F4" s="18"/>
      <c r="G4" s="18"/>
      <c r="H4" s="18"/>
      <c r="I4" s="18"/>
      <c r="J4" s="6"/>
      <c r="K4" s="6"/>
      <c r="L4" s="6"/>
      <c r="M4" s="6"/>
      <c r="N4" s="6"/>
    </row>
    <row r="5" spans="1:14" ht="19.5" customHeight="1" x14ac:dyDescent="0.25">
      <c r="A5" s="783">
        <f>+Report!C7</f>
        <v>0</v>
      </c>
      <c r="B5" s="784"/>
      <c r="C5" s="18"/>
      <c r="D5" s="18"/>
      <c r="E5" s="18"/>
      <c r="F5" s="18"/>
      <c r="G5" s="18"/>
      <c r="H5" s="18"/>
      <c r="I5" s="18"/>
      <c r="J5" s="6"/>
      <c r="K5" s="6"/>
      <c r="L5" s="6"/>
      <c r="M5" s="6"/>
      <c r="N5" s="6"/>
    </row>
    <row r="6" spans="1:14" ht="19.5" customHeight="1" x14ac:dyDescent="0.25">
      <c r="A6" s="785" t="str">
        <f>+Report!C8</f>
        <v>[dd/mm/yy]</v>
      </c>
      <c r="B6" s="786"/>
      <c r="C6" s="18"/>
      <c r="D6" s="18"/>
      <c r="E6" s="18"/>
      <c r="F6" s="18"/>
      <c r="G6" s="18"/>
      <c r="H6" s="18"/>
      <c r="I6" s="18"/>
      <c r="J6" s="6"/>
      <c r="K6" s="6"/>
      <c r="L6" s="6"/>
      <c r="M6" s="6"/>
      <c r="N6" s="6"/>
    </row>
    <row r="7" spans="1:14" ht="12.75" x14ac:dyDescent="0.25">
      <c r="A7" s="787" t="str">
        <f>+'Initial Estimate'!$C$6</f>
        <v>Prepared by:</v>
      </c>
      <c r="B7" s="788"/>
      <c r="C7" s="18"/>
      <c r="D7" s="18"/>
      <c r="E7" s="18"/>
      <c r="F7" s="18"/>
      <c r="G7" s="18"/>
      <c r="H7" s="18"/>
      <c r="I7" s="18"/>
      <c r="J7" s="6"/>
      <c r="K7" s="6"/>
      <c r="L7" s="6"/>
      <c r="M7" s="6"/>
      <c r="N7" s="6"/>
    </row>
    <row r="8" spans="1:14" ht="12.75" x14ac:dyDescent="0.25">
      <c r="A8" s="18"/>
      <c r="B8" s="18"/>
      <c r="C8" s="18"/>
      <c r="D8" s="18"/>
      <c r="E8" s="18"/>
      <c r="F8" s="18"/>
      <c r="G8" s="18"/>
      <c r="H8" s="18"/>
      <c r="I8" s="18"/>
      <c r="J8" s="6"/>
      <c r="K8" s="6"/>
      <c r="L8" s="6"/>
      <c r="M8" s="6"/>
      <c r="N8" s="6"/>
    </row>
    <row r="9" spans="1:14" ht="23.25" customHeight="1" x14ac:dyDescent="0.25">
      <c r="A9" s="18"/>
      <c r="B9" s="70" t="s">
        <v>100</v>
      </c>
      <c r="C9" s="16"/>
      <c r="D9" s="71">
        <v>0</v>
      </c>
      <c r="E9" s="18"/>
      <c r="F9" s="18"/>
      <c r="G9" s="18"/>
      <c r="H9" s="18"/>
      <c r="I9" s="18"/>
      <c r="J9" s="6"/>
      <c r="K9" s="6"/>
      <c r="L9" s="6"/>
      <c r="M9" s="6"/>
      <c r="N9" s="6"/>
    </row>
    <row r="10" spans="1:14" ht="23.25" customHeight="1" x14ac:dyDescent="0.25">
      <c r="A10" s="18"/>
      <c r="B10" s="70" t="s">
        <v>101</v>
      </c>
      <c r="C10" s="16"/>
      <c r="D10" s="72">
        <v>0</v>
      </c>
      <c r="E10" s="18"/>
      <c r="F10" s="18"/>
      <c r="G10" s="18"/>
      <c r="H10" s="18"/>
      <c r="I10" s="18"/>
      <c r="J10" s="6"/>
      <c r="K10" s="6"/>
      <c r="L10" s="6"/>
      <c r="M10" s="6"/>
      <c r="N10" s="6"/>
    </row>
    <row r="11" spans="1:14" ht="23.25" customHeight="1" thickBot="1" x14ac:dyDescent="0.3">
      <c r="A11" s="75" t="s">
        <v>102</v>
      </c>
      <c r="B11" s="76" t="s">
        <v>100</v>
      </c>
      <c r="C11" s="77"/>
      <c r="D11" s="24">
        <f>SUM(D9:D10)</f>
        <v>0</v>
      </c>
      <c r="E11" s="18"/>
      <c r="F11" s="18"/>
      <c r="G11" s="18"/>
      <c r="H11" s="18"/>
      <c r="I11" s="18"/>
      <c r="J11" s="6"/>
      <c r="K11" s="6"/>
      <c r="L11" s="6"/>
      <c r="M11" s="6"/>
      <c r="N11" s="6"/>
    </row>
    <row r="12" spans="1:14" ht="23.25" customHeight="1" thickTop="1" x14ac:dyDescent="0.25">
      <c r="A12" s="28"/>
      <c r="B12" s="26"/>
      <c r="C12" s="27"/>
      <c r="D12" s="29"/>
      <c r="E12" s="18"/>
      <c r="F12" s="18"/>
      <c r="G12" s="18"/>
      <c r="H12" s="18"/>
      <c r="I12" s="18"/>
      <c r="J12" s="6"/>
      <c r="K12" s="6"/>
      <c r="L12" s="6"/>
      <c r="M12" s="6"/>
      <c r="N12" s="6"/>
    </row>
    <row r="13" spans="1:14" ht="23.25" customHeight="1" x14ac:dyDescent="0.25">
      <c r="A13" s="78" t="s">
        <v>103</v>
      </c>
      <c r="B13" s="26"/>
      <c r="C13" s="27"/>
      <c r="D13" s="18"/>
      <c r="E13" s="18"/>
      <c r="F13" s="18"/>
      <c r="G13" s="18"/>
      <c r="H13" s="18"/>
      <c r="I13" s="18"/>
      <c r="J13" s="6"/>
      <c r="K13" s="6"/>
      <c r="L13" s="6"/>
      <c r="M13" s="6"/>
      <c r="N13" s="6"/>
    </row>
    <row r="14" spans="1:14" ht="23.25" customHeight="1" x14ac:dyDescent="0.25">
      <c r="A14" s="30"/>
      <c r="B14" s="70" t="str">
        <f>+[1]ESTIMATE!B80</f>
        <v>Construction / Renovation Costs (General Contract)</v>
      </c>
      <c r="C14" s="79">
        <v>0</v>
      </c>
      <c r="D14" s="16"/>
      <c r="E14" s="18"/>
      <c r="F14" s="18"/>
      <c r="G14" s="18"/>
      <c r="H14" s="18"/>
      <c r="I14" s="18"/>
      <c r="J14" s="6"/>
      <c r="K14" s="6"/>
      <c r="L14" s="6"/>
      <c r="M14" s="6"/>
      <c r="N14" s="6"/>
    </row>
    <row r="15" spans="1:14" ht="23.25" customHeight="1" x14ac:dyDescent="0.25">
      <c r="A15" s="30"/>
      <c r="B15" s="70" t="str">
        <f>+[1]ESTIMATE!B93</f>
        <v>Related Construction / Renovation Costs (Outside of General Contract)</v>
      </c>
      <c r="C15" s="79">
        <v>0</v>
      </c>
      <c r="D15" s="16"/>
      <c r="E15" s="18"/>
      <c r="F15" s="18"/>
      <c r="G15" s="18"/>
      <c r="H15" s="18"/>
      <c r="I15" s="18"/>
      <c r="J15" s="6"/>
      <c r="K15" s="6"/>
      <c r="L15" s="6"/>
      <c r="M15" s="6"/>
      <c r="N15" s="6"/>
    </row>
    <row r="16" spans="1:14" ht="23.25" customHeight="1" x14ac:dyDescent="0.25">
      <c r="A16" s="30"/>
      <c r="B16" s="70" t="str">
        <f>+[1]ESTIMATE!B107</f>
        <v>Materials Inspection  &amp; Testing</v>
      </c>
      <c r="C16" s="79">
        <v>0</v>
      </c>
      <c r="D16" s="16"/>
      <c r="E16" s="18"/>
      <c r="F16" s="18"/>
      <c r="G16" s="18"/>
      <c r="H16" s="18"/>
      <c r="I16" s="18"/>
      <c r="J16" s="6"/>
      <c r="K16" s="6"/>
      <c r="L16" s="6"/>
      <c r="M16" s="6"/>
      <c r="N16" s="6"/>
    </row>
    <row r="17" spans="1:14" ht="23.25" customHeight="1" x14ac:dyDescent="0.25">
      <c r="A17" s="30"/>
      <c r="B17" s="70" t="str">
        <f>+[1]ESTIMATE!B121</f>
        <v>Furnishings and Equipment</v>
      </c>
      <c r="C17" s="79">
        <v>0</v>
      </c>
      <c r="D17" s="80">
        <f>SUM(C14:C17)</f>
        <v>0</v>
      </c>
      <c r="E17" s="18"/>
      <c r="F17" s="18"/>
      <c r="G17" s="18"/>
      <c r="H17" s="18"/>
      <c r="I17" s="18"/>
      <c r="J17" s="6"/>
      <c r="K17" s="6"/>
      <c r="L17" s="6"/>
      <c r="M17" s="6"/>
      <c r="N17" s="6"/>
    </row>
    <row r="18" spans="1:14" ht="23.25" customHeight="1" x14ac:dyDescent="0.25">
      <c r="A18" s="81" t="s">
        <v>35</v>
      </c>
      <c r="B18" s="26"/>
      <c r="C18" s="27"/>
      <c r="D18" s="18"/>
      <c r="E18" s="18"/>
      <c r="F18" s="18"/>
      <c r="G18" s="18"/>
      <c r="H18" s="18"/>
      <c r="I18" s="18"/>
      <c r="J18" s="6"/>
      <c r="K18" s="6"/>
      <c r="L18" s="6"/>
      <c r="M18" s="6"/>
      <c r="N18" s="6"/>
    </row>
    <row r="19" spans="1:14" ht="23.25" customHeight="1" x14ac:dyDescent="0.25">
      <c r="A19" s="30"/>
      <c r="B19" s="70" t="str">
        <f>+[1]ESTIMATE!B15</f>
        <v>Professional Fees</v>
      </c>
      <c r="C19" s="79">
        <v>0</v>
      </c>
      <c r="D19" s="16"/>
      <c r="E19" s="18"/>
      <c r="F19" s="18"/>
      <c r="G19" s="18"/>
      <c r="H19" s="18"/>
      <c r="I19" s="18"/>
      <c r="J19" s="6"/>
      <c r="K19" s="6"/>
      <c r="L19" s="6"/>
      <c r="M19" s="6"/>
      <c r="N19" s="6"/>
    </row>
    <row r="20" spans="1:14" ht="23.25" customHeight="1" x14ac:dyDescent="0.25">
      <c r="A20" s="30"/>
      <c r="B20" s="70" t="str">
        <f>+[1]ESTIMATE!B24</f>
        <v>Miscellaneous Consultants in Addition to Prime Consultant</v>
      </c>
      <c r="C20" s="79">
        <v>0</v>
      </c>
      <c r="D20" s="16"/>
      <c r="E20" s="18"/>
      <c r="F20" s="18"/>
      <c r="G20" s="18"/>
      <c r="H20" s="18"/>
      <c r="I20" s="18"/>
      <c r="J20" s="6"/>
      <c r="K20" s="6"/>
      <c r="L20" s="6"/>
      <c r="M20" s="6"/>
      <c r="N20" s="6"/>
    </row>
    <row r="21" spans="1:14" ht="23.25" customHeight="1" x14ac:dyDescent="0.25">
      <c r="A21" s="30"/>
      <c r="B21" s="70" t="str">
        <f>+[1]ESTIMATE!B58</f>
        <v>Site Development Costs</v>
      </c>
      <c r="C21" s="79">
        <v>0</v>
      </c>
      <c r="D21" s="16"/>
      <c r="E21" s="18"/>
      <c r="F21" s="18"/>
      <c r="G21" s="18"/>
      <c r="H21" s="18"/>
      <c r="I21" s="18"/>
      <c r="J21" s="6"/>
      <c r="K21" s="6"/>
      <c r="L21" s="6"/>
      <c r="M21" s="6"/>
      <c r="N21" s="6"/>
    </row>
    <row r="22" spans="1:14" ht="23.25" customHeight="1" x14ac:dyDescent="0.25">
      <c r="A22" s="30"/>
      <c r="B22" s="70" t="str">
        <f>+[1]ESTIMATE!B68</f>
        <v>Related Soft Costs</v>
      </c>
      <c r="C22" s="79">
        <v>0</v>
      </c>
      <c r="D22" s="82">
        <f>SUM(C19:C22)</f>
        <v>0</v>
      </c>
      <c r="E22" s="18"/>
      <c r="F22" s="18"/>
      <c r="G22" s="18"/>
      <c r="H22" s="18"/>
      <c r="I22" s="18"/>
      <c r="J22" s="6"/>
      <c r="K22" s="6"/>
      <c r="L22" s="6"/>
      <c r="M22" s="6"/>
      <c r="N22" s="6"/>
    </row>
    <row r="23" spans="1:14" ht="23.25" customHeight="1" x14ac:dyDescent="0.25">
      <c r="A23" s="78" t="s">
        <v>104</v>
      </c>
      <c r="B23" s="69"/>
      <c r="C23" s="77"/>
      <c r="D23" s="83">
        <f>SUM(D17:D22)</f>
        <v>0</v>
      </c>
      <c r="E23" s="18"/>
      <c r="F23" s="18"/>
      <c r="G23" s="18"/>
      <c r="H23" s="18"/>
      <c r="I23" s="18"/>
      <c r="J23" s="6"/>
      <c r="K23" s="6"/>
      <c r="L23" s="6"/>
      <c r="M23" s="6"/>
      <c r="N23" s="6"/>
    </row>
    <row r="24" spans="1:14" ht="21.75" customHeight="1" x14ac:dyDescent="0.25">
      <c r="A24" s="81" t="str">
        <f>+[1]ESTIMATE!B136</f>
        <v>Contingencies</v>
      </c>
      <c r="B24" s="26"/>
      <c r="C24" s="27"/>
      <c r="D24" s="18"/>
      <c r="E24" s="18"/>
      <c r="F24" s="18"/>
      <c r="G24" s="18"/>
      <c r="H24" s="18"/>
      <c r="I24" s="18"/>
      <c r="J24" s="6"/>
      <c r="K24" s="6"/>
      <c r="L24" s="6"/>
      <c r="M24" s="6"/>
      <c r="N24" s="6"/>
    </row>
    <row r="25" spans="1:14" ht="23.25" customHeight="1" x14ac:dyDescent="0.25">
      <c r="A25" s="533" t="e">
        <f>+D25/D23</f>
        <v>#DIV/0!</v>
      </c>
      <c r="B25" s="70" t="s">
        <v>101</v>
      </c>
      <c r="C25" s="16"/>
      <c r="D25" s="79">
        <v>0</v>
      </c>
      <c r="E25" s="18"/>
      <c r="F25" s="18"/>
      <c r="G25" s="18"/>
      <c r="H25" s="18"/>
      <c r="I25" s="18"/>
      <c r="J25" s="6"/>
      <c r="K25" s="6"/>
      <c r="L25" s="6"/>
      <c r="M25" s="6"/>
      <c r="N25" s="6"/>
    </row>
    <row r="26" spans="1:14" ht="23.25" customHeight="1" x14ac:dyDescent="0.25">
      <c r="A26" s="71"/>
      <c r="B26" s="70" t="s">
        <v>105</v>
      </c>
      <c r="C26" s="16"/>
      <c r="D26" s="79">
        <v>0</v>
      </c>
      <c r="E26" s="18"/>
      <c r="F26" s="18"/>
      <c r="G26" s="18"/>
      <c r="H26" s="18"/>
      <c r="I26" s="18"/>
      <c r="J26" s="6"/>
      <c r="K26" s="6"/>
      <c r="L26" s="6"/>
      <c r="M26" s="6"/>
      <c r="N26" s="6"/>
    </row>
    <row r="27" spans="1:14" ht="23.25" customHeight="1" thickBot="1" x14ac:dyDescent="0.3">
      <c r="A27" s="75"/>
      <c r="B27" s="76" t="s">
        <v>106</v>
      </c>
      <c r="C27" s="77"/>
      <c r="D27" s="24">
        <f>+D23+D25+D26</f>
        <v>0</v>
      </c>
      <c r="E27" s="18"/>
      <c r="F27" s="18"/>
      <c r="G27" s="18"/>
      <c r="H27" s="18"/>
      <c r="I27" s="18"/>
      <c r="J27" s="6"/>
      <c r="K27" s="6"/>
      <c r="L27" s="6"/>
      <c r="M27" s="6"/>
      <c r="N27" s="6"/>
    </row>
    <row r="28" spans="1:14" ht="23.25" customHeight="1" thickTop="1" x14ac:dyDescent="0.25">
      <c r="A28" s="28"/>
      <c r="B28" s="26"/>
      <c r="C28" s="27"/>
      <c r="D28" s="29"/>
      <c r="E28" s="18"/>
      <c r="F28" s="18"/>
      <c r="G28" s="18"/>
      <c r="H28" s="18"/>
      <c r="I28" s="18"/>
      <c r="J28" s="6"/>
      <c r="K28" s="6"/>
      <c r="L28" s="6"/>
      <c r="M28" s="6"/>
      <c r="N28" s="6"/>
    </row>
    <row r="29" spans="1:14" ht="23.25" customHeight="1" thickBot="1" x14ac:dyDescent="0.3">
      <c r="A29" s="31"/>
      <c r="B29" s="73" t="s">
        <v>107</v>
      </c>
      <c r="C29" s="20"/>
      <c r="D29" s="74">
        <f>+D27+D11</f>
        <v>0</v>
      </c>
      <c r="E29" s="18"/>
      <c r="F29" s="18"/>
      <c r="G29" s="18"/>
      <c r="H29" s="18"/>
      <c r="I29" s="18"/>
      <c r="J29" s="6"/>
      <c r="K29" s="6"/>
      <c r="L29" s="6"/>
      <c r="M29" s="6"/>
      <c r="N29" s="6"/>
    </row>
    <row r="30" spans="1:14" ht="18" customHeight="1" thickTop="1" x14ac:dyDescent="0.25">
      <c r="A30" s="18"/>
      <c r="B30" s="32"/>
      <c r="C30" s="27"/>
      <c r="D30" s="18"/>
      <c r="E30" s="18"/>
      <c r="F30" s="18"/>
      <c r="G30" s="18"/>
      <c r="H30" s="18"/>
      <c r="I30" s="18"/>
      <c r="J30" s="6"/>
      <c r="K30" s="6"/>
      <c r="L30" s="6"/>
      <c r="M30" s="6"/>
      <c r="N30" s="6"/>
    </row>
    <row r="31" spans="1:14" ht="18" customHeight="1" thickBot="1" x14ac:dyDescent="0.3">
      <c r="A31" s="18"/>
      <c r="B31" s="94" t="s">
        <v>251</v>
      </c>
      <c r="C31" s="77"/>
      <c r="D31" s="24">
        <f>+D29+D13</f>
        <v>0</v>
      </c>
      <c r="E31" s="18"/>
      <c r="F31" s="18"/>
      <c r="G31" s="18"/>
      <c r="H31" s="18"/>
      <c r="I31" s="18"/>
      <c r="J31" s="6"/>
      <c r="K31" s="6"/>
      <c r="L31" s="6"/>
      <c r="M31" s="6"/>
      <c r="N31" s="6"/>
    </row>
    <row r="32" spans="1:14" ht="18" customHeight="1" thickTop="1" x14ac:dyDescent="0.25">
      <c r="A32" s="18"/>
      <c r="B32" s="32"/>
      <c r="C32" s="18"/>
      <c r="D32" s="18"/>
      <c r="E32" s="18"/>
      <c r="F32" s="18"/>
      <c r="G32" s="18"/>
      <c r="H32" s="18"/>
      <c r="I32" s="18"/>
      <c r="J32" s="6"/>
      <c r="K32" s="6"/>
      <c r="L32" s="6"/>
      <c r="M32" s="6"/>
      <c r="N32" s="6"/>
    </row>
    <row r="33" spans="1:14" ht="18" customHeight="1" x14ac:dyDescent="0.25">
      <c r="A33" s="18"/>
      <c r="B33" s="32"/>
      <c r="C33" s="18"/>
      <c r="D33" s="18"/>
      <c r="E33" s="18"/>
      <c r="F33" s="18"/>
      <c r="G33" s="18"/>
      <c r="H33" s="18"/>
      <c r="I33" s="18"/>
      <c r="J33" s="6"/>
      <c r="K33" s="6"/>
      <c r="L33" s="6"/>
      <c r="M33" s="6"/>
      <c r="N33" s="6"/>
    </row>
    <row r="34" spans="1:14" ht="18" customHeight="1" x14ac:dyDescent="0.25">
      <c r="A34" s="18"/>
      <c r="B34" s="32"/>
      <c r="C34" s="18"/>
      <c r="D34" s="18"/>
      <c r="E34" s="18"/>
      <c r="F34" s="18"/>
      <c r="G34" s="18"/>
      <c r="H34" s="18"/>
      <c r="I34" s="18"/>
      <c r="J34" s="6"/>
      <c r="K34" s="6"/>
      <c r="L34" s="6"/>
      <c r="M34" s="6"/>
      <c r="N34" s="6"/>
    </row>
    <row r="35" spans="1:14" ht="18" customHeight="1" x14ac:dyDescent="0.25">
      <c r="A35" s="18"/>
      <c r="B35" s="32"/>
      <c r="C35" s="18"/>
      <c r="D35" s="18"/>
      <c r="E35" s="18"/>
      <c r="F35" s="18"/>
      <c r="G35" s="18"/>
      <c r="H35" s="18"/>
      <c r="I35" s="18"/>
      <c r="J35" s="6"/>
      <c r="K35" s="6"/>
      <c r="L35" s="6"/>
      <c r="M35" s="6"/>
      <c r="N35" s="6"/>
    </row>
    <row r="36" spans="1:14" ht="18" customHeight="1" x14ac:dyDescent="0.25">
      <c r="A36" s="18"/>
      <c r="B36" s="32"/>
      <c r="C36" s="18"/>
      <c r="D36" s="18"/>
      <c r="E36" s="18"/>
      <c r="F36" s="18"/>
      <c r="G36" s="18"/>
      <c r="H36" s="18"/>
      <c r="I36" s="18"/>
      <c r="J36" s="6"/>
      <c r="K36" s="6"/>
      <c r="L36" s="6"/>
      <c r="M36" s="6"/>
      <c r="N36" s="6"/>
    </row>
    <row r="37" spans="1:14" ht="12.75" x14ac:dyDescent="0.25">
      <c r="A37" s="18"/>
      <c r="B37" s="18"/>
      <c r="C37" s="18"/>
      <c r="D37" s="18"/>
      <c r="E37" s="18"/>
      <c r="F37" s="18"/>
      <c r="G37" s="18"/>
      <c r="H37" s="18"/>
      <c r="I37" s="18"/>
      <c r="J37" s="6"/>
      <c r="K37" s="6"/>
      <c r="L37" s="6"/>
      <c r="M37" s="6"/>
      <c r="N37" s="6"/>
    </row>
    <row r="38" spans="1:14" ht="12.75" x14ac:dyDescent="0.25">
      <c r="A38" s="18"/>
      <c r="B38" s="18"/>
      <c r="C38" s="18"/>
      <c r="D38" s="18"/>
      <c r="E38" s="18"/>
      <c r="F38" s="18"/>
      <c r="G38" s="18"/>
      <c r="H38" s="18"/>
      <c r="I38" s="18"/>
      <c r="J38" s="6"/>
      <c r="K38" s="6"/>
      <c r="L38" s="6"/>
      <c r="M38" s="6"/>
      <c r="N38" s="6"/>
    </row>
    <row r="39" spans="1:14" ht="12.75" x14ac:dyDescent="0.25">
      <c r="A39" s="18"/>
      <c r="B39" s="18"/>
      <c r="C39" s="18"/>
      <c r="D39" s="18"/>
      <c r="E39" s="18"/>
      <c r="F39" s="18"/>
      <c r="G39" s="18"/>
      <c r="H39" s="18"/>
      <c r="I39" s="18"/>
      <c r="J39" s="6"/>
      <c r="K39" s="6"/>
      <c r="L39" s="6"/>
      <c r="M39" s="6"/>
      <c r="N39" s="6"/>
    </row>
    <row r="40" spans="1:14" ht="12.75" x14ac:dyDescent="0.25">
      <c r="A40" s="18"/>
      <c r="B40" s="18"/>
      <c r="C40" s="18"/>
      <c r="D40" s="18"/>
      <c r="E40" s="18"/>
      <c r="F40" s="18"/>
      <c r="G40" s="18"/>
      <c r="H40" s="18"/>
      <c r="I40" s="18"/>
      <c r="J40" s="6"/>
      <c r="K40" s="6"/>
      <c r="L40" s="6"/>
      <c r="M40" s="6"/>
      <c r="N40" s="6"/>
    </row>
    <row r="41" spans="1:14" ht="12.75" x14ac:dyDescent="0.25">
      <c r="A41" s="18"/>
      <c r="B41" s="18"/>
      <c r="C41" s="18"/>
      <c r="D41" s="18"/>
      <c r="E41" s="18"/>
      <c r="F41" s="18"/>
      <c r="G41" s="18"/>
      <c r="H41" s="18"/>
      <c r="I41" s="18"/>
      <c r="J41" s="6"/>
      <c r="K41" s="6"/>
      <c r="L41" s="6"/>
      <c r="M41" s="6"/>
      <c r="N41" s="6"/>
    </row>
    <row r="42" spans="1:14" ht="12.75" x14ac:dyDescent="0.25">
      <c r="A42" s="18"/>
      <c r="B42" s="18"/>
      <c r="C42" s="18"/>
      <c r="D42" s="18"/>
      <c r="E42" s="18"/>
      <c r="F42" s="18"/>
      <c r="G42" s="18"/>
      <c r="H42" s="18"/>
      <c r="I42" s="18"/>
      <c r="J42" s="6"/>
      <c r="K42" s="6"/>
      <c r="L42" s="6"/>
      <c r="M42" s="6"/>
      <c r="N42" s="6"/>
    </row>
    <row r="43" spans="1:14" ht="12.75" x14ac:dyDescent="0.25">
      <c r="A43" s="18"/>
      <c r="B43" s="18"/>
      <c r="C43" s="18"/>
      <c r="D43" s="18"/>
      <c r="E43" s="18"/>
      <c r="F43" s="18"/>
      <c r="G43" s="18"/>
      <c r="H43" s="18"/>
      <c r="I43" s="18"/>
      <c r="J43" s="6"/>
      <c r="K43" s="6"/>
      <c r="L43" s="6"/>
      <c r="M43" s="6"/>
      <c r="N43" s="6"/>
    </row>
    <row r="44" spans="1:14" ht="12.75" x14ac:dyDescent="0.25">
      <c r="A44" s="18"/>
      <c r="B44" s="18"/>
      <c r="C44" s="18"/>
      <c r="D44" s="18"/>
      <c r="E44" s="18"/>
      <c r="F44" s="18"/>
      <c r="G44" s="18"/>
      <c r="H44" s="18"/>
      <c r="I44" s="18"/>
      <c r="J44" s="6"/>
      <c r="K44" s="6"/>
      <c r="L44" s="6"/>
      <c r="M44" s="6"/>
      <c r="N44" s="6"/>
    </row>
    <row r="45" spans="1:14" ht="12.75" x14ac:dyDescent="0.25">
      <c r="A45" s="18"/>
      <c r="B45" s="18"/>
      <c r="C45" s="18"/>
      <c r="D45" s="18"/>
      <c r="E45" s="18"/>
      <c r="F45" s="18"/>
      <c r="G45" s="18"/>
      <c r="H45" s="18"/>
      <c r="I45" s="18"/>
      <c r="J45" s="6"/>
      <c r="K45" s="6"/>
      <c r="L45" s="6"/>
      <c r="M45" s="6"/>
      <c r="N45" s="6"/>
    </row>
    <row r="46" spans="1:14" ht="12.75" x14ac:dyDescent="0.25">
      <c r="A46" s="18"/>
      <c r="B46" s="18"/>
      <c r="C46" s="18"/>
      <c r="D46" s="18"/>
      <c r="E46" s="18"/>
      <c r="F46" s="18"/>
      <c r="G46" s="18"/>
      <c r="H46" s="18"/>
      <c r="I46" s="18"/>
      <c r="J46" s="6"/>
      <c r="K46" s="6"/>
      <c r="L46" s="6"/>
      <c r="M46" s="6"/>
      <c r="N46" s="6"/>
    </row>
    <row r="47" spans="1:14" ht="12.75" x14ac:dyDescent="0.25">
      <c r="A47" s="18"/>
      <c r="B47" s="18"/>
      <c r="C47" s="18"/>
      <c r="D47" s="18"/>
      <c r="E47" s="18"/>
      <c r="F47" s="18"/>
      <c r="G47" s="18"/>
      <c r="H47" s="18"/>
      <c r="I47" s="18"/>
      <c r="J47" s="6"/>
      <c r="K47" s="6"/>
      <c r="L47" s="6"/>
      <c r="M47" s="6"/>
      <c r="N47" s="6"/>
    </row>
    <row r="48" spans="1:14" ht="12.75" x14ac:dyDescent="0.25">
      <c r="A48" s="18"/>
      <c r="B48" s="18"/>
      <c r="C48" s="18"/>
      <c r="D48" s="18"/>
      <c r="E48" s="18"/>
      <c r="F48" s="18"/>
      <c r="G48" s="18"/>
      <c r="H48" s="18"/>
      <c r="I48" s="18"/>
      <c r="J48" s="6"/>
      <c r="K48" s="6"/>
      <c r="L48" s="6"/>
      <c r="M48" s="6"/>
      <c r="N48" s="6"/>
    </row>
    <row r="49" spans="1:14" ht="12.75" x14ac:dyDescent="0.25">
      <c r="A49" s="18"/>
      <c r="B49" s="18"/>
      <c r="C49" s="18"/>
      <c r="D49" s="18"/>
      <c r="E49" s="18"/>
      <c r="F49" s="18"/>
      <c r="G49" s="18"/>
      <c r="H49" s="18"/>
      <c r="I49" s="18"/>
      <c r="J49" s="6"/>
      <c r="K49" s="6"/>
      <c r="L49" s="6"/>
      <c r="M49" s="6"/>
      <c r="N49" s="6"/>
    </row>
    <row r="50" spans="1:14" ht="12.75" x14ac:dyDescent="0.25">
      <c r="A50" s="18"/>
      <c r="B50" s="18"/>
      <c r="C50" s="18"/>
      <c r="D50" s="18"/>
      <c r="E50" s="18"/>
      <c r="F50" s="18"/>
      <c r="G50" s="18"/>
      <c r="H50" s="18"/>
      <c r="I50" s="18"/>
      <c r="J50" s="6"/>
      <c r="K50" s="6"/>
      <c r="L50" s="6"/>
      <c r="M50" s="6"/>
      <c r="N50" s="6"/>
    </row>
    <row r="51" spans="1:14" ht="12.75" x14ac:dyDescent="0.25">
      <c r="A51" s="18"/>
      <c r="B51" s="18"/>
      <c r="C51" s="18"/>
      <c r="D51" s="18"/>
      <c r="E51" s="18"/>
      <c r="F51" s="18"/>
      <c r="G51" s="18"/>
      <c r="H51" s="18"/>
      <c r="I51" s="18"/>
      <c r="J51" s="6"/>
      <c r="K51" s="6"/>
      <c r="L51" s="6"/>
      <c r="M51" s="6"/>
      <c r="N51" s="6"/>
    </row>
    <row r="52" spans="1:14" ht="12.75" x14ac:dyDescent="0.25">
      <c r="A52" s="18"/>
      <c r="B52" s="18"/>
      <c r="C52" s="18"/>
      <c r="D52" s="18"/>
      <c r="E52" s="18"/>
      <c r="F52" s="18"/>
      <c r="G52" s="18"/>
      <c r="H52" s="18"/>
      <c r="I52" s="18"/>
      <c r="J52" s="6"/>
      <c r="K52" s="6"/>
      <c r="L52" s="6"/>
      <c r="M52" s="6"/>
      <c r="N52" s="6"/>
    </row>
    <row r="53" spans="1:14" ht="12.75" x14ac:dyDescent="0.25">
      <c r="A53" s="18"/>
      <c r="B53" s="18"/>
      <c r="C53" s="18"/>
      <c r="D53" s="18"/>
      <c r="E53" s="18"/>
      <c r="F53" s="18"/>
      <c r="G53" s="18"/>
      <c r="H53" s="18"/>
      <c r="I53" s="18"/>
      <c r="J53" s="6"/>
      <c r="K53" s="6"/>
      <c r="L53" s="6"/>
      <c r="M53" s="6"/>
      <c r="N53" s="6"/>
    </row>
    <row r="54" spans="1:14" ht="12.75" x14ac:dyDescent="0.25">
      <c r="A54" s="18"/>
      <c r="B54" s="18"/>
      <c r="C54" s="18"/>
      <c r="D54" s="18"/>
      <c r="E54" s="18"/>
      <c r="F54" s="18"/>
      <c r="G54" s="18"/>
      <c r="H54" s="18"/>
      <c r="I54" s="18"/>
      <c r="J54" s="6"/>
      <c r="K54" s="6"/>
      <c r="L54" s="6"/>
      <c r="M54" s="6"/>
      <c r="N54" s="6"/>
    </row>
    <row r="55" spans="1:14" ht="12.75" x14ac:dyDescent="0.25">
      <c r="A55" s="18"/>
      <c r="B55" s="18"/>
      <c r="C55" s="18"/>
      <c r="D55" s="18"/>
      <c r="E55" s="18"/>
      <c r="F55" s="18"/>
      <c r="G55" s="18"/>
      <c r="H55" s="18"/>
      <c r="I55" s="18"/>
      <c r="J55" s="6"/>
      <c r="K55" s="6"/>
      <c r="L55" s="6"/>
      <c r="M55" s="6"/>
      <c r="N55" s="6"/>
    </row>
    <row r="56" spans="1:14" ht="12.75" x14ac:dyDescent="0.25">
      <c r="A56" s="18"/>
      <c r="B56" s="18"/>
      <c r="C56" s="18"/>
      <c r="D56" s="18"/>
      <c r="E56" s="18"/>
      <c r="F56" s="18"/>
      <c r="G56" s="18"/>
      <c r="H56" s="18"/>
      <c r="I56" s="18"/>
      <c r="J56" s="6"/>
      <c r="K56" s="6"/>
      <c r="L56" s="6"/>
      <c r="M56" s="6"/>
      <c r="N56" s="6"/>
    </row>
    <row r="57" spans="1:14" ht="12.75" x14ac:dyDescent="0.25">
      <c r="A57" s="18"/>
      <c r="B57" s="18"/>
      <c r="C57" s="18"/>
      <c r="D57" s="18"/>
      <c r="E57" s="18"/>
      <c r="F57" s="18"/>
      <c r="G57" s="18"/>
      <c r="H57" s="18"/>
      <c r="I57" s="18"/>
      <c r="J57" s="6"/>
      <c r="K57" s="6"/>
      <c r="L57" s="6"/>
      <c r="M57" s="6"/>
      <c r="N57" s="6"/>
    </row>
    <row r="58" spans="1:14" ht="12.75" x14ac:dyDescent="0.25">
      <c r="A58" s="18"/>
      <c r="B58" s="18"/>
      <c r="C58" s="18"/>
      <c r="D58" s="18"/>
      <c r="E58" s="18"/>
      <c r="F58" s="18"/>
      <c r="G58" s="18"/>
      <c r="H58" s="18"/>
      <c r="I58" s="18"/>
      <c r="J58" s="6"/>
      <c r="K58" s="6"/>
      <c r="L58" s="6"/>
      <c r="M58" s="6"/>
      <c r="N58" s="6"/>
    </row>
    <row r="59" spans="1:14" ht="12.75" x14ac:dyDescent="0.25">
      <c r="A59" s="18"/>
      <c r="B59" s="18"/>
      <c r="C59" s="18"/>
      <c r="D59" s="18"/>
      <c r="E59" s="18"/>
      <c r="F59" s="18"/>
      <c r="G59" s="18"/>
      <c r="H59" s="18"/>
      <c r="I59" s="18"/>
      <c r="J59" s="6"/>
      <c r="K59" s="6"/>
      <c r="L59" s="6"/>
      <c r="M59" s="6"/>
      <c r="N59" s="6"/>
    </row>
    <row r="60" spans="1:14" ht="12.75" x14ac:dyDescent="0.25">
      <c r="A60" s="18"/>
      <c r="B60" s="18"/>
      <c r="C60" s="18"/>
      <c r="D60" s="18"/>
      <c r="E60" s="18"/>
      <c r="F60" s="18"/>
      <c r="G60" s="18"/>
      <c r="H60" s="18"/>
      <c r="I60" s="18"/>
      <c r="J60" s="6"/>
      <c r="K60" s="6"/>
      <c r="L60" s="6"/>
      <c r="M60" s="6"/>
      <c r="N60" s="6"/>
    </row>
    <row r="61" spans="1:14" ht="12.75" x14ac:dyDescent="0.25">
      <c r="A61" s="18"/>
      <c r="B61" s="18"/>
      <c r="C61" s="18"/>
      <c r="D61" s="18"/>
      <c r="E61" s="18"/>
      <c r="F61" s="18"/>
      <c r="G61" s="18"/>
      <c r="H61" s="18"/>
      <c r="I61" s="18"/>
      <c r="J61" s="6"/>
      <c r="K61" s="6"/>
      <c r="L61" s="6"/>
      <c r="M61" s="6"/>
      <c r="N61" s="6"/>
    </row>
    <row r="62" spans="1:14" ht="12.75" x14ac:dyDescent="0.25">
      <c r="A62" s="18"/>
      <c r="B62" s="18"/>
      <c r="C62" s="18"/>
      <c r="D62" s="18"/>
      <c r="E62" s="18"/>
      <c r="F62" s="18"/>
      <c r="G62" s="18"/>
      <c r="H62" s="18"/>
      <c r="I62" s="18"/>
      <c r="J62" s="6"/>
      <c r="K62" s="6"/>
      <c r="L62" s="6"/>
      <c r="M62" s="6"/>
      <c r="N62" s="6"/>
    </row>
    <row r="63" spans="1:14" ht="12.75" x14ac:dyDescent="0.25">
      <c r="A63" s="18"/>
      <c r="B63" s="18"/>
      <c r="C63" s="18"/>
      <c r="D63" s="18"/>
      <c r="E63" s="18"/>
      <c r="F63" s="18"/>
      <c r="G63" s="18"/>
      <c r="H63" s="18"/>
      <c r="I63" s="18"/>
      <c r="J63" s="6"/>
      <c r="K63" s="6"/>
      <c r="L63" s="6"/>
      <c r="M63" s="6"/>
      <c r="N63" s="6"/>
    </row>
    <row r="64" spans="1:14" ht="12.75" x14ac:dyDescent="0.25">
      <c r="A64" s="18"/>
      <c r="B64" s="18"/>
      <c r="C64" s="18"/>
      <c r="D64" s="18"/>
      <c r="E64" s="18"/>
      <c r="F64" s="18"/>
      <c r="G64" s="18"/>
      <c r="H64" s="18"/>
      <c r="I64" s="18"/>
      <c r="J64" s="6"/>
      <c r="K64" s="6"/>
      <c r="L64" s="6"/>
      <c r="M64" s="6"/>
      <c r="N64" s="6"/>
    </row>
    <row r="65" spans="1:14" ht="12.75" x14ac:dyDescent="0.25">
      <c r="A65" s="18"/>
      <c r="B65" s="18"/>
      <c r="C65" s="18"/>
      <c r="D65" s="18"/>
      <c r="E65" s="18"/>
      <c r="F65" s="18"/>
      <c r="G65" s="18"/>
      <c r="H65" s="18"/>
      <c r="I65" s="18"/>
      <c r="J65" s="6"/>
      <c r="K65" s="6"/>
      <c r="L65" s="6"/>
      <c r="M65" s="6"/>
      <c r="N65" s="6"/>
    </row>
    <row r="66" spans="1:14" ht="12.75" x14ac:dyDescent="0.25">
      <c r="A66" s="18"/>
      <c r="B66" s="18"/>
      <c r="C66" s="18"/>
      <c r="D66" s="18"/>
      <c r="E66" s="18"/>
      <c r="F66" s="18"/>
      <c r="G66" s="18"/>
      <c r="H66" s="18"/>
      <c r="I66" s="18"/>
      <c r="J66" s="6"/>
      <c r="K66" s="6"/>
      <c r="L66" s="6"/>
      <c r="M66" s="6"/>
      <c r="N66" s="6"/>
    </row>
    <row r="67" spans="1:14" ht="12.75" x14ac:dyDescent="0.25">
      <c r="A67" s="18"/>
      <c r="B67" s="18"/>
      <c r="C67" s="18"/>
      <c r="D67" s="18"/>
      <c r="E67" s="18"/>
      <c r="F67" s="18"/>
      <c r="G67" s="18"/>
      <c r="H67" s="18"/>
      <c r="I67" s="18"/>
      <c r="J67" s="6"/>
      <c r="K67" s="6"/>
      <c r="L67" s="6"/>
      <c r="M67" s="6"/>
      <c r="N67" s="6"/>
    </row>
    <row r="68" spans="1:14" ht="12.75" x14ac:dyDescent="0.25">
      <c r="A68" s="18"/>
      <c r="B68" s="18"/>
      <c r="C68" s="18"/>
      <c r="D68" s="18"/>
      <c r="E68" s="18"/>
      <c r="F68" s="18"/>
      <c r="G68" s="18"/>
      <c r="H68" s="18"/>
      <c r="I68" s="18"/>
      <c r="J68" s="6"/>
      <c r="K68" s="6"/>
      <c r="L68" s="6"/>
      <c r="M68" s="6"/>
      <c r="N68" s="6"/>
    </row>
    <row r="69" spans="1:14" ht="12.75" x14ac:dyDescent="0.25">
      <c r="A69" s="18"/>
      <c r="B69" s="18"/>
      <c r="C69" s="18"/>
      <c r="D69" s="18"/>
      <c r="E69" s="18"/>
      <c r="F69" s="18"/>
      <c r="G69" s="18"/>
      <c r="H69" s="18"/>
      <c r="I69" s="18"/>
      <c r="J69" s="6"/>
      <c r="K69" s="6"/>
      <c r="L69" s="6"/>
      <c r="M69" s="6"/>
      <c r="N69" s="6"/>
    </row>
    <row r="70" spans="1:14" ht="12.75" x14ac:dyDescent="0.25">
      <c r="A70" s="18"/>
      <c r="B70" s="18"/>
      <c r="C70" s="18"/>
      <c r="D70" s="18"/>
      <c r="E70" s="18"/>
      <c r="F70" s="18"/>
      <c r="G70" s="18"/>
      <c r="H70" s="18"/>
      <c r="I70" s="18"/>
      <c r="J70" s="6"/>
      <c r="K70" s="6"/>
      <c r="L70" s="6"/>
      <c r="M70" s="6"/>
      <c r="N70" s="6"/>
    </row>
    <row r="71" spans="1:14" ht="12.75" x14ac:dyDescent="0.25">
      <c r="A71" s="18"/>
      <c r="B71" s="18"/>
      <c r="C71" s="18"/>
      <c r="D71" s="18"/>
      <c r="E71" s="18"/>
      <c r="F71" s="18"/>
      <c r="G71" s="18"/>
      <c r="H71" s="18"/>
      <c r="I71" s="18"/>
      <c r="J71" s="6"/>
      <c r="K71" s="6"/>
      <c r="L71" s="6"/>
      <c r="M71" s="6"/>
      <c r="N71" s="6"/>
    </row>
    <row r="72" spans="1:14" ht="12.75" x14ac:dyDescent="0.25">
      <c r="A72" s="18"/>
      <c r="B72" s="18"/>
      <c r="C72" s="18"/>
      <c r="D72" s="18"/>
      <c r="E72" s="18"/>
      <c r="F72" s="18"/>
      <c r="G72" s="18"/>
      <c r="H72" s="18"/>
      <c r="I72" s="18"/>
      <c r="J72" s="6"/>
      <c r="K72" s="6"/>
      <c r="L72" s="6"/>
      <c r="M72" s="6"/>
      <c r="N72" s="6"/>
    </row>
    <row r="73" spans="1:14" ht="12.75" x14ac:dyDescent="0.25">
      <c r="A73" s="18"/>
      <c r="B73" s="18"/>
      <c r="C73" s="18"/>
      <c r="D73" s="18"/>
      <c r="E73" s="18"/>
      <c r="F73" s="18"/>
      <c r="G73" s="18"/>
      <c r="H73" s="18"/>
      <c r="I73" s="18"/>
      <c r="J73" s="6"/>
      <c r="K73" s="6"/>
      <c r="L73" s="6"/>
      <c r="M73" s="6"/>
      <c r="N73" s="6"/>
    </row>
    <row r="74" spans="1:14" ht="12.75" x14ac:dyDescent="0.25">
      <c r="A74" s="18"/>
      <c r="B74" s="18"/>
      <c r="C74" s="18"/>
      <c r="D74" s="18"/>
      <c r="E74" s="18"/>
      <c r="F74" s="18"/>
      <c r="G74" s="18"/>
      <c r="H74" s="18"/>
      <c r="I74" s="18"/>
      <c r="J74" s="6"/>
      <c r="K74" s="6"/>
      <c r="L74" s="6"/>
      <c r="M74" s="6"/>
      <c r="N74" s="6"/>
    </row>
    <row r="75" spans="1:14" ht="12.75" x14ac:dyDescent="0.25">
      <c r="A75" s="18"/>
      <c r="B75" s="18"/>
      <c r="C75" s="18"/>
      <c r="D75" s="18"/>
      <c r="E75" s="18"/>
      <c r="F75" s="18"/>
      <c r="G75" s="18"/>
      <c r="H75" s="18"/>
      <c r="I75" s="18"/>
      <c r="J75" s="6"/>
      <c r="K75" s="6"/>
      <c r="L75" s="6"/>
      <c r="M75" s="6"/>
      <c r="N75" s="6"/>
    </row>
    <row r="76" spans="1:14" ht="12.75" x14ac:dyDescent="0.25">
      <c r="A76" s="18"/>
      <c r="B76" s="18"/>
      <c r="C76" s="18"/>
      <c r="D76" s="18"/>
      <c r="E76" s="18"/>
      <c r="F76" s="18"/>
      <c r="G76" s="18"/>
      <c r="H76" s="18"/>
      <c r="I76" s="18"/>
      <c r="J76" s="6"/>
      <c r="K76" s="6"/>
      <c r="L76" s="6"/>
      <c r="M76" s="6"/>
      <c r="N76" s="6"/>
    </row>
    <row r="77" spans="1:14" ht="12.75" x14ac:dyDescent="0.25">
      <c r="A77" s="18"/>
      <c r="B77" s="18"/>
      <c r="C77" s="18"/>
      <c r="D77" s="18"/>
      <c r="E77" s="18"/>
      <c r="F77" s="18"/>
      <c r="G77" s="18"/>
      <c r="H77" s="18"/>
      <c r="I77" s="18"/>
      <c r="J77" s="6"/>
      <c r="K77" s="6"/>
      <c r="L77" s="6"/>
      <c r="M77" s="6"/>
      <c r="N77" s="6"/>
    </row>
    <row r="78" spans="1:14" ht="12.75" x14ac:dyDescent="0.25">
      <c r="A78" s="18"/>
      <c r="B78" s="18"/>
      <c r="C78" s="18"/>
      <c r="D78" s="18"/>
      <c r="E78" s="18"/>
      <c r="F78" s="18"/>
      <c r="G78" s="18"/>
      <c r="H78" s="18"/>
      <c r="I78" s="18"/>
      <c r="J78" s="6"/>
      <c r="K78" s="6"/>
      <c r="L78" s="6"/>
      <c r="M78" s="6"/>
      <c r="N78" s="6"/>
    </row>
    <row r="79" spans="1:14" ht="12.75" x14ac:dyDescent="0.25">
      <c r="A79" s="18"/>
      <c r="B79" s="18"/>
      <c r="C79" s="18"/>
      <c r="D79" s="18"/>
      <c r="E79" s="18"/>
      <c r="F79" s="18"/>
      <c r="G79" s="18"/>
      <c r="H79" s="18"/>
      <c r="I79" s="18"/>
      <c r="J79" s="6"/>
      <c r="K79" s="6"/>
      <c r="L79" s="6"/>
      <c r="M79" s="6"/>
      <c r="N79" s="6"/>
    </row>
    <row r="80" spans="1:14" ht="12.75" x14ac:dyDescent="0.25">
      <c r="A80" s="18"/>
      <c r="B80" s="18"/>
      <c r="C80" s="18"/>
      <c r="D80" s="18"/>
      <c r="E80" s="18"/>
      <c r="F80" s="18"/>
      <c r="G80" s="18"/>
      <c r="H80" s="18"/>
      <c r="I80" s="18"/>
      <c r="J80" s="6"/>
      <c r="K80" s="6"/>
      <c r="L80" s="6"/>
      <c r="M80" s="6"/>
      <c r="N80" s="6"/>
    </row>
    <row r="81" spans="1:14" ht="12.75" x14ac:dyDescent="0.25">
      <c r="A81" s="18"/>
      <c r="B81" s="18"/>
      <c r="C81" s="18"/>
      <c r="D81" s="18"/>
      <c r="E81" s="18"/>
      <c r="F81" s="18"/>
      <c r="G81" s="18"/>
      <c r="H81" s="18"/>
      <c r="I81" s="18"/>
      <c r="J81" s="6"/>
      <c r="K81" s="6"/>
      <c r="L81" s="6"/>
      <c r="M81" s="6"/>
      <c r="N81" s="6"/>
    </row>
    <row r="82" spans="1:14" ht="12.75" x14ac:dyDescent="0.25">
      <c r="A82" s="18"/>
      <c r="B82" s="18"/>
      <c r="C82" s="18"/>
      <c r="D82" s="18"/>
      <c r="E82" s="18"/>
      <c r="F82" s="18"/>
      <c r="G82" s="18"/>
      <c r="H82" s="18"/>
      <c r="I82" s="18"/>
      <c r="J82" s="6"/>
      <c r="K82" s="6"/>
      <c r="L82" s="6"/>
      <c r="M82" s="6"/>
      <c r="N82" s="6"/>
    </row>
    <row r="83" spans="1:14" ht="12.75" x14ac:dyDescent="0.25">
      <c r="A83" s="18"/>
      <c r="B83" s="18"/>
      <c r="C83" s="18"/>
      <c r="D83" s="18"/>
      <c r="E83" s="18"/>
      <c r="F83" s="18"/>
      <c r="G83" s="18"/>
      <c r="H83" s="18"/>
      <c r="I83" s="18"/>
      <c r="J83" s="6"/>
      <c r="K83" s="6"/>
      <c r="L83" s="6"/>
      <c r="M83" s="6"/>
      <c r="N83" s="6"/>
    </row>
    <row r="84" spans="1:14" ht="12.75" x14ac:dyDescent="0.25">
      <c r="A84" s="18"/>
      <c r="B84" s="18"/>
      <c r="C84" s="18"/>
      <c r="D84" s="18"/>
      <c r="E84" s="18"/>
      <c r="F84" s="18"/>
      <c r="G84" s="18"/>
      <c r="H84" s="18"/>
      <c r="I84" s="18"/>
      <c r="J84" s="6"/>
      <c r="K84" s="6"/>
      <c r="L84" s="6"/>
      <c r="M84" s="6"/>
      <c r="N84" s="6"/>
    </row>
    <row r="85" spans="1:14" ht="12.75" x14ac:dyDescent="0.25">
      <c r="A85" s="18"/>
      <c r="B85" s="18"/>
      <c r="C85" s="18"/>
      <c r="D85" s="18"/>
      <c r="E85" s="18"/>
      <c r="F85" s="18"/>
      <c r="G85" s="18"/>
      <c r="H85" s="18"/>
      <c r="I85" s="18"/>
      <c r="J85" s="6"/>
      <c r="K85" s="6"/>
      <c r="L85" s="6"/>
      <c r="M85" s="6"/>
      <c r="N85" s="6"/>
    </row>
    <row r="86" spans="1:14" ht="12.75" x14ac:dyDescent="0.25">
      <c r="A86" s="18"/>
      <c r="B86" s="18"/>
      <c r="C86" s="18"/>
      <c r="D86" s="18"/>
      <c r="E86" s="18"/>
      <c r="F86" s="18"/>
      <c r="G86" s="18"/>
      <c r="H86" s="18"/>
      <c r="I86" s="18"/>
      <c r="J86" s="6"/>
      <c r="K86" s="6"/>
      <c r="L86" s="6"/>
      <c r="M86" s="6"/>
      <c r="N86" s="6"/>
    </row>
    <row r="87" spans="1:14" ht="12.75" x14ac:dyDescent="0.25">
      <c r="A87" s="6"/>
      <c r="B87" s="6"/>
      <c r="C87" s="6"/>
      <c r="D87" s="6"/>
      <c r="E87" s="6"/>
      <c r="F87" s="6"/>
      <c r="G87" s="6"/>
      <c r="H87" s="6"/>
      <c r="I87" s="6"/>
      <c r="J87" s="6"/>
      <c r="K87" s="6"/>
      <c r="L87" s="6"/>
      <c r="M87" s="6"/>
      <c r="N87" s="6"/>
    </row>
    <row r="88" spans="1:14" ht="12.75" x14ac:dyDescent="0.25">
      <c r="A88" s="6"/>
      <c r="B88" s="6"/>
      <c r="C88" s="6"/>
      <c r="D88" s="6"/>
      <c r="E88" s="6"/>
      <c r="F88" s="6"/>
      <c r="G88" s="6"/>
      <c r="H88" s="6"/>
      <c r="I88" s="6"/>
      <c r="J88" s="6"/>
      <c r="K88" s="6"/>
      <c r="L88" s="6"/>
      <c r="M88" s="6"/>
      <c r="N88" s="6"/>
    </row>
    <row r="89" spans="1:14" ht="12.75" x14ac:dyDescent="0.25">
      <c r="A89" s="6"/>
      <c r="B89" s="6"/>
      <c r="C89" s="6"/>
      <c r="D89" s="6"/>
      <c r="E89" s="6"/>
      <c r="F89" s="6"/>
      <c r="G89" s="6"/>
      <c r="H89" s="6"/>
      <c r="I89" s="6"/>
      <c r="J89" s="6"/>
      <c r="K89" s="6"/>
      <c r="L89" s="6"/>
      <c r="M89" s="6"/>
      <c r="N89" s="6"/>
    </row>
    <row r="90" spans="1:14" ht="12.75" x14ac:dyDescent="0.25">
      <c r="A90" s="6"/>
      <c r="B90" s="6"/>
      <c r="C90" s="6"/>
      <c r="D90" s="6"/>
      <c r="E90" s="6"/>
      <c r="F90" s="6"/>
      <c r="G90" s="6"/>
      <c r="H90" s="6"/>
      <c r="I90" s="6"/>
      <c r="J90" s="6"/>
      <c r="K90" s="6"/>
      <c r="L90" s="6"/>
      <c r="M90" s="6"/>
      <c r="N90" s="6"/>
    </row>
    <row r="91" spans="1:14" ht="12.75" x14ac:dyDescent="0.25">
      <c r="A91" s="6"/>
      <c r="B91" s="6"/>
      <c r="C91" s="6"/>
      <c r="D91" s="6"/>
      <c r="E91" s="6"/>
      <c r="F91" s="6"/>
      <c r="G91" s="6"/>
      <c r="H91" s="6"/>
      <c r="I91" s="6"/>
      <c r="J91" s="6"/>
      <c r="K91" s="6"/>
      <c r="L91" s="6"/>
      <c r="M91" s="6"/>
      <c r="N91" s="6"/>
    </row>
    <row r="92" spans="1:14" ht="12.75" x14ac:dyDescent="0.25">
      <c r="A92" s="6"/>
      <c r="B92" s="6"/>
      <c r="C92" s="6"/>
      <c r="D92" s="6"/>
      <c r="E92" s="6"/>
      <c r="F92" s="6"/>
      <c r="G92" s="6"/>
      <c r="H92" s="6"/>
      <c r="I92" s="6"/>
      <c r="J92" s="6"/>
      <c r="K92" s="6"/>
      <c r="L92" s="6"/>
      <c r="M92" s="6"/>
      <c r="N92" s="6"/>
    </row>
  </sheetData>
  <printOptions horizontalCentered="1"/>
  <pageMargins left="0" right="0" top="0.25" bottom="0.25" header="0.3" footer="0.3"/>
  <pageSetup orientation="portrait" r:id="rId1"/>
  <headerFooter>
    <oddFooter>&amp;L&amp;Z&amp;F&amp;R&amp;D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131"/>
  <sheetViews>
    <sheetView showGridLines="0" topLeftCell="A7" zoomScale="80" zoomScaleNormal="80" workbookViewId="0">
      <pane xSplit="3" ySplit="5" topLeftCell="Y90" activePane="bottomRight" state="frozen"/>
      <selection activeCell="A7" sqref="A7"/>
      <selection pane="topRight" activeCell="D7" sqref="D7"/>
      <selection pane="bottomLeft" activeCell="A12" sqref="A12"/>
      <selection pane="bottomRight" activeCell="AC120" sqref="AC120"/>
    </sheetView>
  </sheetViews>
  <sheetFormatPr defaultColWidth="8.42578125" defaultRowHeight="12.75" outlineLevelCol="1" x14ac:dyDescent="0.25"/>
  <cols>
    <col min="1" max="1" width="7.5703125" style="13" customWidth="1"/>
    <col min="2" max="2" width="8" style="13" customWidth="1"/>
    <col min="3" max="3" width="86.7109375" style="6" customWidth="1"/>
    <col min="4" max="4" width="17" style="6" customWidth="1" outlineLevel="1"/>
    <col min="5" max="5" width="16.7109375" style="6" customWidth="1" outlineLevel="1"/>
    <col min="6" max="6" width="16.85546875" style="6" customWidth="1" outlineLevel="1"/>
    <col min="7" max="8" width="19.7109375" style="6" customWidth="1"/>
    <col min="9" max="10" width="19.7109375" style="6" customWidth="1" outlineLevel="1"/>
    <col min="11" max="11" width="19.7109375" customWidth="1" outlineLevel="1"/>
    <col min="12" max="12" width="19.7109375" style="6" customWidth="1"/>
    <col min="13" max="14" width="19.7109375" style="6" customWidth="1" outlineLevel="1"/>
    <col min="15" max="15" width="19.7109375" customWidth="1" outlineLevel="1"/>
    <col min="16" max="16" width="19.7109375" customWidth="1"/>
    <col min="17" max="19" width="19.7109375" customWidth="1" outlineLevel="1"/>
    <col min="20" max="20" width="19.7109375" customWidth="1"/>
    <col min="21" max="23" width="19.7109375" customWidth="1" outlineLevel="1"/>
    <col min="24" max="24" width="19.7109375" customWidth="1"/>
    <col min="25" max="27" width="19.7109375" customWidth="1" outlineLevel="1"/>
    <col min="28" max="28" width="19.7109375" customWidth="1"/>
    <col min="29" max="31" width="19.7109375" customWidth="1" outlineLevel="1"/>
    <col min="32" max="32" width="19.7109375" style="6" customWidth="1"/>
    <col min="33" max="34" width="19.7109375" style="6" customWidth="1" outlineLevel="1"/>
    <col min="35" max="35" width="19.7109375" customWidth="1" outlineLevel="1"/>
    <col min="36" max="36" width="3.42578125" style="6" customWidth="1"/>
    <col min="37" max="37" width="3.85546875" style="6" customWidth="1"/>
    <col min="38" max="41" width="18.85546875" style="6" customWidth="1"/>
    <col min="42" max="42" width="5.42578125" style="6" customWidth="1"/>
    <col min="43" max="43" width="7" style="6" customWidth="1"/>
    <col min="44" max="44" width="18.28515625" style="6" customWidth="1"/>
    <col min="45" max="16384" width="8.42578125" style="6"/>
  </cols>
  <sheetData>
    <row r="1" spans="1:44" hidden="1" x14ac:dyDescent="0.25">
      <c r="A1" s="52"/>
      <c r="B1" s="52"/>
      <c r="C1" s="18"/>
      <c r="D1" s="18"/>
      <c r="E1" s="18"/>
      <c r="F1" s="18"/>
      <c r="G1" s="18"/>
      <c r="H1" s="18"/>
      <c r="I1" s="18"/>
      <c r="J1" s="18"/>
      <c r="L1" s="18"/>
      <c r="M1" s="18"/>
      <c r="N1" s="18"/>
      <c r="AF1" s="18"/>
      <c r="AG1" s="18"/>
      <c r="AH1" s="18"/>
      <c r="AJ1" s="18"/>
      <c r="AK1" s="18"/>
      <c r="AL1" s="18"/>
      <c r="AM1" s="18"/>
      <c r="AN1" s="18"/>
      <c r="AO1" s="18"/>
      <c r="AP1" s="18"/>
      <c r="AQ1" s="18"/>
      <c r="AR1" s="18"/>
    </row>
    <row r="2" spans="1:44" hidden="1" x14ac:dyDescent="0.25">
      <c r="A2" s="52"/>
      <c r="B2" s="52"/>
      <c r="C2" s="18"/>
      <c r="D2" s="18"/>
      <c r="E2" s="18"/>
      <c r="F2" s="18"/>
      <c r="G2" s="18"/>
      <c r="H2" s="18"/>
      <c r="I2" s="18"/>
      <c r="J2" s="18"/>
      <c r="L2" s="18"/>
      <c r="M2" s="18"/>
      <c r="N2" s="18"/>
      <c r="AF2" s="18"/>
      <c r="AG2" s="18"/>
      <c r="AH2" s="18"/>
      <c r="AJ2" s="18"/>
      <c r="AK2" s="18"/>
      <c r="AL2" s="18"/>
      <c r="AM2" s="18"/>
      <c r="AN2" s="18"/>
      <c r="AO2" s="18"/>
      <c r="AP2" s="18"/>
      <c r="AQ2" s="18"/>
      <c r="AR2" s="18"/>
    </row>
    <row r="3" spans="1:44" hidden="1" x14ac:dyDescent="0.25">
      <c r="A3" s="52"/>
      <c r="B3" s="52"/>
      <c r="C3" s="18"/>
      <c r="D3" s="18"/>
      <c r="E3" s="18"/>
      <c r="F3" s="18"/>
      <c r="G3" s="18"/>
      <c r="H3" s="18"/>
      <c r="I3" s="18"/>
      <c r="J3" s="18"/>
      <c r="L3" s="18"/>
      <c r="M3" s="18"/>
      <c r="N3" s="18"/>
      <c r="AF3" s="18"/>
      <c r="AG3" s="18"/>
      <c r="AH3" s="18"/>
      <c r="AJ3" s="18"/>
      <c r="AK3" s="18"/>
      <c r="AL3" s="18"/>
      <c r="AM3" s="18"/>
      <c r="AN3" s="18"/>
      <c r="AO3" s="18"/>
      <c r="AP3" s="18"/>
      <c r="AQ3" s="18"/>
      <c r="AR3" s="18"/>
    </row>
    <row r="4" spans="1:44" hidden="1" x14ac:dyDescent="0.25">
      <c r="A4" s="52"/>
      <c r="B4" s="52"/>
      <c r="C4" s="18"/>
      <c r="D4" s="18"/>
      <c r="E4" s="18"/>
      <c r="F4" s="18"/>
      <c r="G4" s="18"/>
      <c r="H4" s="18"/>
      <c r="I4" s="18"/>
      <c r="J4" s="18"/>
      <c r="L4" s="18"/>
      <c r="M4" s="18"/>
      <c r="N4" s="18"/>
      <c r="AF4" s="18"/>
      <c r="AG4" s="18"/>
      <c r="AH4" s="18"/>
      <c r="AJ4" s="18"/>
      <c r="AK4" s="18"/>
      <c r="AL4" s="18"/>
      <c r="AM4" s="18"/>
      <c r="AN4" s="18"/>
      <c r="AO4" s="18"/>
      <c r="AP4" s="18"/>
      <c r="AQ4" s="18"/>
      <c r="AR4" s="18"/>
    </row>
    <row r="5" spans="1:44" hidden="1" x14ac:dyDescent="0.25">
      <c r="A5" s="52"/>
      <c r="B5" s="52"/>
      <c r="C5" s="18"/>
      <c r="D5" s="18"/>
      <c r="E5" s="18"/>
      <c r="F5" s="18"/>
      <c r="G5" s="18"/>
      <c r="H5" s="18"/>
      <c r="I5" s="18"/>
      <c r="J5" s="18"/>
      <c r="L5" s="18"/>
      <c r="M5" s="18"/>
      <c r="N5" s="18"/>
      <c r="AF5" s="18"/>
      <c r="AG5" s="18"/>
      <c r="AH5" s="18"/>
      <c r="AJ5" s="18"/>
      <c r="AK5" s="18"/>
      <c r="AL5" s="18"/>
      <c r="AM5" s="18"/>
      <c r="AN5" s="18"/>
      <c r="AO5" s="18"/>
      <c r="AP5" s="18"/>
      <c r="AQ5" s="18"/>
      <c r="AR5" s="18"/>
    </row>
    <row r="6" spans="1:44" hidden="1" x14ac:dyDescent="0.25">
      <c r="A6" s="52"/>
      <c r="B6" s="52"/>
      <c r="C6" s="18"/>
      <c r="D6" s="18"/>
      <c r="E6" s="18"/>
      <c r="F6" s="18"/>
      <c r="G6" s="18"/>
      <c r="H6" s="18"/>
      <c r="I6" s="18"/>
      <c r="J6" s="18"/>
      <c r="L6" s="18"/>
      <c r="M6" s="18"/>
      <c r="N6" s="18"/>
      <c r="AF6" s="18"/>
      <c r="AG6" s="18"/>
      <c r="AH6" s="18"/>
      <c r="AJ6" s="18"/>
      <c r="AK6" s="18"/>
      <c r="AL6" s="18"/>
      <c r="AM6" s="18"/>
      <c r="AN6" s="18"/>
      <c r="AO6" s="18"/>
      <c r="AP6" s="18"/>
      <c r="AQ6" s="18"/>
      <c r="AR6" s="18"/>
    </row>
    <row r="7" spans="1:44" ht="18.75" x14ac:dyDescent="0.3">
      <c r="A7" s="52"/>
      <c r="B7" s="54"/>
      <c r="C7" s="560" t="str">
        <f>+Report!D11</f>
        <v>Approval</v>
      </c>
      <c r="G7" s="34"/>
      <c r="H7" s="34"/>
      <c r="I7" s="34"/>
      <c r="J7" s="34"/>
      <c r="L7" s="34"/>
      <c r="M7" s="34"/>
      <c r="N7" s="34"/>
      <c r="AF7" s="34"/>
      <c r="AG7" s="34"/>
      <c r="AH7" s="34"/>
      <c r="AJ7" s="34"/>
      <c r="AK7" s="34"/>
      <c r="AL7" s="18"/>
      <c r="AM7" s="18"/>
      <c r="AN7" s="18"/>
      <c r="AO7" s="18"/>
      <c r="AP7" s="18"/>
      <c r="AQ7" s="18"/>
      <c r="AR7" s="18"/>
    </row>
    <row r="8" spans="1:44" ht="19.5" thickBot="1" x14ac:dyDescent="0.35">
      <c r="A8" s="52"/>
      <c r="B8" s="55"/>
      <c r="G8" s="34"/>
      <c r="H8" s="34"/>
      <c r="I8" s="34"/>
      <c r="J8" s="34"/>
      <c r="L8" s="34"/>
      <c r="M8" s="34"/>
      <c r="N8" s="34"/>
      <c r="AF8" s="34"/>
      <c r="AG8" s="34"/>
      <c r="AH8" s="34"/>
      <c r="AJ8" s="34"/>
      <c r="AK8" s="34"/>
      <c r="AL8" s="18"/>
      <c r="AM8" s="18"/>
      <c r="AN8" s="18"/>
      <c r="AO8" s="18"/>
      <c r="AP8" s="18"/>
      <c r="AQ8" s="18"/>
      <c r="AR8" s="18"/>
    </row>
    <row r="9" spans="1:44" ht="15" x14ac:dyDescent="0.25">
      <c r="A9" s="333"/>
      <c r="B9" s="334"/>
      <c r="C9" s="335"/>
      <c r="D9" s="335"/>
      <c r="E9" s="335"/>
      <c r="F9" s="335"/>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7"/>
      <c r="AK9" s="62"/>
      <c r="AL9" s="57"/>
      <c r="AM9" s="18"/>
      <c r="AN9" s="18"/>
      <c r="AO9" s="18"/>
      <c r="AP9" s="18"/>
      <c r="AQ9" s="18"/>
      <c r="AR9" s="18"/>
    </row>
    <row r="10" spans="1:44" ht="28.5" customHeight="1" x14ac:dyDescent="0.25">
      <c r="A10" s="338"/>
      <c r="B10" s="339"/>
      <c r="C10" s="340"/>
      <c r="D10" s="910" t="s">
        <v>177</v>
      </c>
      <c r="E10" s="911"/>
      <c r="F10" s="911"/>
      <c r="G10" s="911"/>
      <c r="H10" s="910" t="s">
        <v>169</v>
      </c>
      <c r="I10" s="911"/>
      <c r="J10" s="911"/>
      <c r="K10" s="911"/>
      <c r="L10" s="910" t="s">
        <v>170</v>
      </c>
      <c r="M10" s="911"/>
      <c r="N10" s="911"/>
      <c r="O10" s="911"/>
      <c r="P10" s="910" t="s">
        <v>171</v>
      </c>
      <c r="Q10" s="911"/>
      <c r="R10" s="911"/>
      <c r="S10" s="911"/>
      <c r="T10" s="910" t="s">
        <v>188</v>
      </c>
      <c r="U10" s="911"/>
      <c r="V10" s="911"/>
      <c r="W10" s="911"/>
      <c r="X10" s="910" t="s">
        <v>189</v>
      </c>
      <c r="Y10" s="911"/>
      <c r="Z10" s="911"/>
      <c r="AA10" s="911"/>
      <c r="AB10" s="910" t="s">
        <v>190</v>
      </c>
      <c r="AC10" s="911"/>
      <c r="AD10" s="911"/>
      <c r="AE10" s="911"/>
      <c r="AF10" s="910" t="s">
        <v>194</v>
      </c>
      <c r="AG10" s="911"/>
      <c r="AH10" s="911"/>
      <c r="AI10" s="911"/>
      <c r="AJ10" s="341"/>
      <c r="AK10" s="62"/>
      <c r="AL10" s="58"/>
      <c r="AM10" s="18"/>
      <c r="AN10" s="18"/>
      <c r="AO10" s="18"/>
      <c r="AP10" s="18"/>
      <c r="AQ10" s="18"/>
      <c r="AR10" s="18"/>
    </row>
    <row r="11" spans="1:44" ht="15.75" x14ac:dyDescent="0.25">
      <c r="A11" s="353" t="str">
        <f>+Report!A13</f>
        <v>A</v>
      </c>
      <c r="B11" s="354" t="str">
        <f>+Report!B13</f>
        <v>Professional Fees</v>
      </c>
      <c r="C11" s="342"/>
      <c r="D11" s="372" t="str">
        <f>+Report!E11</f>
        <v>Split A</v>
      </c>
      <c r="E11" s="372" t="str">
        <f>+Report!F11</f>
        <v>Split B</v>
      </c>
      <c r="F11" s="372" t="str">
        <f>+Report!G11</f>
        <v>Split C</v>
      </c>
      <c r="G11" s="462" t="s">
        <v>107</v>
      </c>
      <c r="H11" s="372" t="str">
        <f>+Report!E11</f>
        <v>Split A</v>
      </c>
      <c r="I11" s="372" t="str">
        <f>+Report!F11</f>
        <v>Split B</v>
      </c>
      <c r="J11" s="372" t="str">
        <f>+Report!G11</f>
        <v>Split C</v>
      </c>
      <c r="K11" s="462" t="s">
        <v>172</v>
      </c>
      <c r="L11" s="372" t="str">
        <f>+Report!E11</f>
        <v>Split A</v>
      </c>
      <c r="M11" s="372" t="str">
        <f>+Report!F11</f>
        <v>Split B</v>
      </c>
      <c r="N11" s="372" t="str">
        <f>+Report!G11</f>
        <v>Split C</v>
      </c>
      <c r="O11" s="462" t="s">
        <v>174</v>
      </c>
      <c r="P11" s="372" t="str">
        <f>+Report!E11</f>
        <v>Split A</v>
      </c>
      <c r="Q11" s="372" t="str">
        <f>+Report!F11</f>
        <v>Split B</v>
      </c>
      <c r="R11" s="372" t="str">
        <f>+Report!G11</f>
        <v>Split C</v>
      </c>
      <c r="S11" s="462" t="s">
        <v>173</v>
      </c>
      <c r="T11" s="372" t="str">
        <f>+Report!E11</f>
        <v>Split A</v>
      </c>
      <c r="U11" s="372" t="str">
        <f>+Report!F11</f>
        <v>Split B</v>
      </c>
      <c r="V11" s="372" t="str">
        <f>+Report!G11</f>
        <v>Split C</v>
      </c>
      <c r="W11" s="462" t="s">
        <v>193</v>
      </c>
      <c r="X11" s="372" t="str">
        <f>+Report!E11</f>
        <v>Split A</v>
      </c>
      <c r="Y11" s="372" t="str">
        <f>+Report!F11</f>
        <v>Split B</v>
      </c>
      <c r="Z11" s="372" t="str">
        <f>+Report!G11</f>
        <v>Split C</v>
      </c>
      <c r="AA11" s="462" t="s">
        <v>192</v>
      </c>
      <c r="AB11" s="372" t="str">
        <f>+Report!E11</f>
        <v>Split A</v>
      </c>
      <c r="AC11" s="372" t="str">
        <f>+Report!F11</f>
        <v>Split B</v>
      </c>
      <c r="AD11" s="372" t="str">
        <f>+Report!G11</f>
        <v>Split C</v>
      </c>
      <c r="AE11" s="462" t="s">
        <v>191</v>
      </c>
      <c r="AF11" s="372" t="str">
        <f>+Report!E11</f>
        <v>Split A</v>
      </c>
      <c r="AG11" s="372" t="str">
        <f>+Report!F11</f>
        <v>Split B</v>
      </c>
      <c r="AH11" s="372" t="str">
        <f>+Report!G11</f>
        <v>Split C</v>
      </c>
      <c r="AI11" s="462" t="s">
        <v>195</v>
      </c>
      <c r="AJ11" s="343"/>
      <c r="AK11" s="62"/>
      <c r="AL11" s="59"/>
      <c r="AM11" s="18"/>
      <c r="AN11" s="18"/>
      <c r="AO11" s="18"/>
      <c r="AP11" s="18"/>
      <c r="AQ11" s="18"/>
      <c r="AR11" s="18"/>
    </row>
    <row r="12" spans="1:44" ht="15" x14ac:dyDescent="0.25">
      <c r="A12" s="355">
        <f>+Report!A14</f>
        <v>100</v>
      </c>
      <c r="B12" s="356" t="str">
        <f>+Report!B14</f>
        <v>Prime Professional Fees</v>
      </c>
      <c r="C12" s="342"/>
      <c r="D12" s="349"/>
      <c r="E12" s="349"/>
      <c r="F12" s="342"/>
      <c r="G12" s="373"/>
      <c r="H12" s="349"/>
      <c r="I12" s="349"/>
      <c r="J12" s="342"/>
      <c r="K12" s="373"/>
      <c r="L12" s="349"/>
      <c r="M12" s="349"/>
      <c r="N12" s="342"/>
      <c r="O12" s="373"/>
      <c r="P12" s="349"/>
      <c r="Q12" s="349"/>
      <c r="R12" s="342"/>
      <c r="S12" s="373"/>
      <c r="T12" s="349"/>
      <c r="U12" s="349"/>
      <c r="V12" s="342"/>
      <c r="W12" s="373"/>
      <c r="X12" s="349"/>
      <c r="Y12" s="349"/>
      <c r="Z12" s="342"/>
      <c r="AA12" s="373"/>
      <c r="AB12" s="349"/>
      <c r="AC12" s="349"/>
      <c r="AD12" s="342"/>
      <c r="AE12" s="373"/>
      <c r="AF12" s="349"/>
      <c r="AG12" s="349"/>
      <c r="AH12" s="342"/>
      <c r="AI12" s="373"/>
      <c r="AJ12" s="343"/>
      <c r="AK12" s="62"/>
      <c r="AL12" s="59" t="s">
        <v>377</v>
      </c>
      <c r="AM12" s="18"/>
      <c r="AN12" s="18"/>
      <c r="AO12" s="18"/>
      <c r="AP12" s="18"/>
      <c r="AQ12" s="18"/>
      <c r="AR12" s="18"/>
    </row>
    <row r="13" spans="1:44" ht="13.5" x14ac:dyDescent="0.25">
      <c r="A13" s="357"/>
      <c r="B13" s="194">
        <f>+Report!B15</f>
        <v>101</v>
      </c>
      <c r="C13" s="195" t="str">
        <f>+Report!C15</f>
        <v>Project Manager</v>
      </c>
      <c r="D13" s="363">
        <f>IF($AI$110&lt;&gt;0,AF13,IF($AE$110&lt;&gt;0,AB13,IF($AA$110&lt;&gt;0,X13,IF($W$110&lt;&gt;0,T13,IF($S$110&lt;&gt;0,P13,IF($O$110&lt;&gt;0,L13,H13))))))</f>
        <v>0</v>
      </c>
      <c r="E13" s="363">
        <f t="shared" ref="E13:G13" si="0">IF($AI$110&lt;&gt;0,AG13,IF($AE$110&lt;&gt;0,AC13,IF($AA$110&lt;&gt;0,Y13,IF($W$110&lt;&gt;0,U13,IF($S$110&lt;&gt;0,Q13,IF($O$110&lt;&gt;0,M13,I13))))))</f>
        <v>0</v>
      </c>
      <c r="F13" s="363">
        <f t="shared" si="0"/>
        <v>0</v>
      </c>
      <c r="G13" s="363">
        <f t="shared" si="0"/>
        <v>0</v>
      </c>
      <c r="H13" s="461"/>
      <c r="I13" s="376"/>
      <c r="J13" s="376"/>
      <c r="K13" s="457">
        <f>SUBTOTAL(9,H13:J13)</f>
        <v>0</v>
      </c>
      <c r="L13" s="375"/>
      <c r="M13" s="376"/>
      <c r="N13" s="454"/>
      <c r="O13" s="457">
        <f>SUBTOTAL(9,L13:N13)</f>
        <v>0</v>
      </c>
      <c r="P13" s="461"/>
      <c r="Q13" s="376"/>
      <c r="R13" s="376"/>
      <c r="S13" s="457">
        <f>SUBTOTAL(9,P13:R13)</f>
        <v>0</v>
      </c>
      <c r="T13" s="461"/>
      <c r="U13" s="376"/>
      <c r="V13" s="376"/>
      <c r="W13" s="457">
        <f>SUBTOTAL(9,T13:V13)</f>
        <v>0</v>
      </c>
      <c r="X13" s="461"/>
      <c r="Y13" s="376"/>
      <c r="Z13" s="376"/>
      <c r="AA13" s="457">
        <f>SUBTOTAL(9,X13:Z13)</f>
        <v>0</v>
      </c>
      <c r="AB13" s="461"/>
      <c r="AC13" s="376"/>
      <c r="AD13" s="376"/>
      <c r="AE13" s="457">
        <f>SUBTOTAL(9,AB13:AD13)</f>
        <v>0</v>
      </c>
      <c r="AF13" s="461"/>
      <c r="AG13" s="376"/>
      <c r="AH13" s="376"/>
      <c r="AI13" s="457">
        <f>SUBTOTAL(9,AF13:AH13)</f>
        <v>0</v>
      </c>
      <c r="AJ13" s="344"/>
      <c r="AK13" s="62"/>
      <c r="AL13" s="38" t="str">
        <f>IF(OR(K13&lt;&gt;0,O13&lt;&gt;0,S13&lt;&gt;0,W13&lt;&gt;0,AA13&lt;&gt;0,AE13&lt;&gt;0,AI13&lt;&gt;0),"Print line","-")</f>
        <v>-</v>
      </c>
      <c r="AM13" s="18"/>
      <c r="AN13" s="18"/>
      <c r="AO13" s="18"/>
      <c r="AP13" s="18"/>
      <c r="AQ13" s="18"/>
      <c r="AR13" s="18"/>
    </row>
    <row r="14" spans="1:44" ht="13.5" x14ac:dyDescent="0.25">
      <c r="A14" s="357"/>
      <c r="B14" s="194">
        <f>+Report!B16</f>
        <v>102</v>
      </c>
      <c r="C14" s="195" t="str">
        <f>+Report!C16</f>
        <v>Prime Architect</v>
      </c>
      <c r="D14" s="363">
        <f>IF($AI$110&lt;&gt;0,AF14,IF($AE$110&lt;&gt;0,AB14,IF($AA$110&lt;&gt;0,X14,IF($W$110&lt;&gt;0,T14,IF($S$110&lt;&gt;0,P14,IF($O$110&lt;&gt;0,L14,H14))))))</f>
        <v>0</v>
      </c>
      <c r="E14" s="363">
        <f t="shared" ref="E14:G16" si="1">IF($AI$110&lt;&gt;0,AG14,IF($AE$110&lt;&gt;0,AC14,IF($AA$110&lt;&gt;0,Y14,IF($W$110&lt;&gt;0,U14,IF($S$110&lt;&gt;0,Q14,IF($O$110&lt;&gt;0,M14,I14))))))</f>
        <v>0</v>
      </c>
      <c r="F14" s="363">
        <f t="shared" si="1"/>
        <v>0</v>
      </c>
      <c r="G14" s="363">
        <f t="shared" si="1"/>
        <v>0</v>
      </c>
      <c r="H14" s="461"/>
      <c r="I14" s="376"/>
      <c r="J14" s="376"/>
      <c r="K14" s="457">
        <f t="shared" ref="K14:K16" si="2">SUBTOTAL(9,H14:J14)</f>
        <v>0</v>
      </c>
      <c r="L14" s="375"/>
      <c r="M14" s="376"/>
      <c r="N14" s="454"/>
      <c r="O14" s="457">
        <f>SUBTOTAL(9,L14:N14)</f>
        <v>0</v>
      </c>
      <c r="P14" s="461"/>
      <c r="Q14" s="376"/>
      <c r="R14" s="376"/>
      <c r="S14" s="457">
        <f>SUBTOTAL(9,P14:R14)</f>
        <v>0</v>
      </c>
      <c r="T14" s="461"/>
      <c r="U14" s="376"/>
      <c r="V14" s="376"/>
      <c r="W14" s="457">
        <f>SUBTOTAL(9,T14:V14)</f>
        <v>0</v>
      </c>
      <c r="X14" s="461"/>
      <c r="Y14" s="376"/>
      <c r="Z14" s="376"/>
      <c r="AA14" s="457">
        <f>SUBTOTAL(9,X14:Z14)</f>
        <v>0</v>
      </c>
      <c r="AB14" s="461"/>
      <c r="AC14" s="376"/>
      <c r="AD14" s="376"/>
      <c r="AE14" s="457">
        <f>SUBTOTAL(9,AB14:AD14)</f>
        <v>0</v>
      </c>
      <c r="AF14" s="461"/>
      <c r="AG14" s="376"/>
      <c r="AH14" s="376"/>
      <c r="AI14" s="457">
        <f>SUBTOTAL(9,AF14:AH14)</f>
        <v>0</v>
      </c>
      <c r="AJ14" s="344"/>
      <c r="AK14" s="62"/>
      <c r="AL14" s="38" t="str">
        <f>IF(OR(K14&lt;&gt;0,O14&lt;&gt;0,S14&lt;&gt;0,W14&lt;&gt;0,AA14&lt;&gt;0,AE14&lt;&gt;0,AI14&lt;&gt;0),"Print line","-")</f>
        <v>-</v>
      </c>
      <c r="AM14" s="18"/>
      <c r="AN14" s="18"/>
      <c r="AO14" s="18"/>
      <c r="AP14" s="18"/>
      <c r="AQ14" s="18"/>
      <c r="AR14" s="18"/>
    </row>
    <row r="15" spans="1:44" ht="13.5" x14ac:dyDescent="0.25">
      <c r="A15" s="357"/>
      <c r="B15" s="194">
        <f>+Report!B17</f>
        <v>103</v>
      </c>
      <c r="C15" s="195" t="str">
        <f>+Report!C17</f>
        <v>Prime Engineer</v>
      </c>
      <c r="D15" s="363">
        <f>IF($AI$110&lt;&gt;0,AF15,IF($AE$110&lt;&gt;0,AB15,IF($AA$110&lt;&gt;0,X15,IF($W$110&lt;&gt;0,T15,IF($S$110&lt;&gt;0,P15,IF($O$110&lt;&gt;0,L15,H15))))))</f>
        <v>0</v>
      </c>
      <c r="E15" s="363">
        <f t="shared" si="1"/>
        <v>0</v>
      </c>
      <c r="F15" s="363">
        <f t="shared" si="1"/>
        <v>0</v>
      </c>
      <c r="G15" s="363">
        <f t="shared" si="1"/>
        <v>0</v>
      </c>
      <c r="H15" s="461"/>
      <c r="I15" s="376"/>
      <c r="J15" s="376"/>
      <c r="K15" s="457">
        <f t="shared" si="2"/>
        <v>0</v>
      </c>
      <c r="L15" s="375"/>
      <c r="M15" s="376"/>
      <c r="N15" s="454"/>
      <c r="O15" s="457">
        <f>SUBTOTAL(9,L15:N15)</f>
        <v>0</v>
      </c>
      <c r="P15" s="461"/>
      <c r="Q15" s="376"/>
      <c r="R15" s="376"/>
      <c r="S15" s="457">
        <f>SUBTOTAL(9,P15:R15)</f>
        <v>0</v>
      </c>
      <c r="T15" s="461"/>
      <c r="U15" s="376"/>
      <c r="V15" s="376"/>
      <c r="W15" s="457">
        <f>SUBTOTAL(9,T15:V15)</f>
        <v>0</v>
      </c>
      <c r="X15" s="461"/>
      <c r="Y15" s="376"/>
      <c r="Z15" s="376"/>
      <c r="AA15" s="457">
        <f>SUBTOTAL(9,X15:Z15)</f>
        <v>0</v>
      </c>
      <c r="AB15" s="461"/>
      <c r="AC15" s="376"/>
      <c r="AD15" s="376"/>
      <c r="AE15" s="457">
        <f>SUBTOTAL(9,AB15:AD15)</f>
        <v>0</v>
      </c>
      <c r="AF15" s="461"/>
      <c r="AG15" s="376"/>
      <c r="AH15" s="376"/>
      <c r="AI15" s="457">
        <f>SUBTOTAL(9,AF15:AH15)</f>
        <v>0</v>
      </c>
      <c r="AJ15" s="344"/>
      <c r="AK15" s="62"/>
      <c r="AL15" s="38" t="str">
        <f>IF(OR(K15&lt;&gt;0,O15&lt;&gt;0,S15&lt;&gt;0,W15&lt;&gt;0,AA15&lt;&gt;0,AE15&lt;&gt;0,AI15&lt;&gt;0),"Print line","-")</f>
        <v>-</v>
      </c>
      <c r="AM15" s="18"/>
      <c r="AN15" s="18"/>
      <c r="AO15" s="18"/>
      <c r="AP15" s="18"/>
      <c r="AQ15" s="18"/>
      <c r="AR15" s="18"/>
    </row>
    <row r="16" spans="1:44" ht="13.5" x14ac:dyDescent="0.25">
      <c r="A16" s="357"/>
      <c r="B16" s="194">
        <f>+Report!B18</f>
        <v>104</v>
      </c>
      <c r="C16" s="195" t="str">
        <f>+Report!C18</f>
        <v>Project Delivery Fee</v>
      </c>
      <c r="D16" s="363">
        <f>IF($AI$110&lt;&gt;0,AF16,IF($AE$110&lt;&gt;0,AB16,IF($AA$110&lt;&gt;0,X16,IF($W$110&lt;&gt;0,T16,IF($S$110&lt;&gt;0,P16,IF($O$110&lt;&gt;0,L16,H16))))))</f>
        <v>0</v>
      </c>
      <c r="E16" s="363">
        <f t="shared" si="1"/>
        <v>0</v>
      </c>
      <c r="F16" s="363">
        <f t="shared" si="1"/>
        <v>0</v>
      </c>
      <c r="G16" s="363">
        <f t="shared" si="1"/>
        <v>0</v>
      </c>
      <c r="H16" s="461"/>
      <c r="I16" s="376"/>
      <c r="J16" s="376"/>
      <c r="K16" s="457">
        <f t="shared" si="2"/>
        <v>0</v>
      </c>
      <c r="L16" s="375"/>
      <c r="M16" s="376"/>
      <c r="N16" s="454"/>
      <c r="O16" s="457">
        <f>SUBTOTAL(9,L16:N16)</f>
        <v>0</v>
      </c>
      <c r="P16" s="461"/>
      <c r="Q16" s="376"/>
      <c r="R16" s="376"/>
      <c r="S16" s="457">
        <f>SUBTOTAL(9,P16:R16)</f>
        <v>0</v>
      </c>
      <c r="T16" s="461"/>
      <c r="U16" s="376"/>
      <c r="V16" s="376"/>
      <c r="W16" s="457">
        <f>SUBTOTAL(9,T16:V16)</f>
        <v>0</v>
      </c>
      <c r="X16" s="461"/>
      <c r="Y16" s="376"/>
      <c r="Z16" s="376"/>
      <c r="AA16" s="457">
        <f>SUBTOTAL(9,X16:Z16)</f>
        <v>0</v>
      </c>
      <c r="AB16" s="461"/>
      <c r="AC16" s="376"/>
      <c r="AD16" s="376"/>
      <c r="AE16" s="457">
        <f>SUBTOTAL(9,AB16:AD16)</f>
        <v>0</v>
      </c>
      <c r="AF16" s="461"/>
      <c r="AG16" s="376"/>
      <c r="AH16" s="376"/>
      <c r="AI16" s="457">
        <f>SUBTOTAL(9,AF16:AH16)</f>
        <v>0</v>
      </c>
      <c r="AJ16" s="344"/>
      <c r="AK16" s="62"/>
      <c r="AL16" s="60"/>
      <c r="AM16" s="18"/>
      <c r="AN16" s="18"/>
      <c r="AO16" s="18"/>
      <c r="AP16" s="18"/>
      <c r="AQ16" s="18"/>
      <c r="AR16" s="18"/>
    </row>
    <row r="17" spans="1:44" ht="13.5" x14ac:dyDescent="0.25">
      <c r="A17" s="789"/>
      <c r="B17" s="204"/>
      <c r="C17" s="205" t="str">
        <f>+Report!C19</f>
        <v>Total Prime Professional Fees</v>
      </c>
      <c r="D17" s="366">
        <f t="shared" ref="D17:AI17" si="3">SUM(D13:D16)</f>
        <v>0</v>
      </c>
      <c r="E17" s="366">
        <f t="shared" si="3"/>
        <v>0</v>
      </c>
      <c r="F17" s="366">
        <f t="shared" si="3"/>
        <v>0</v>
      </c>
      <c r="G17" s="366">
        <f t="shared" si="3"/>
        <v>0</v>
      </c>
      <c r="H17" s="453">
        <f t="shared" si="3"/>
        <v>0</v>
      </c>
      <c r="I17" s="453">
        <f t="shared" si="3"/>
        <v>0</v>
      </c>
      <c r="J17" s="453">
        <f t="shared" si="3"/>
        <v>0</v>
      </c>
      <c r="K17" s="453">
        <f t="shared" si="3"/>
        <v>0</v>
      </c>
      <c r="L17" s="456">
        <f t="shared" si="3"/>
        <v>0</v>
      </c>
      <c r="M17" s="453">
        <f t="shared" si="3"/>
        <v>0</v>
      </c>
      <c r="N17" s="455">
        <f t="shared" si="3"/>
        <v>0</v>
      </c>
      <c r="O17" s="453">
        <f t="shared" si="3"/>
        <v>0</v>
      </c>
      <c r="P17" s="453">
        <f t="shared" si="3"/>
        <v>0</v>
      </c>
      <c r="Q17" s="453">
        <f t="shared" si="3"/>
        <v>0</v>
      </c>
      <c r="R17" s="453">
        <f t="shared" si="3"/>
        <v>0</v>
      </c>
      <c r="S17" s="453">
        <f t="shared" si="3"/>
        <v>0</v>
      </c>
      <c r="T17" s="453">
        <f t="shared" si="3"/>
        <v>0</v>
      </c>
      <c r="U17" s="453">
        <f t="shared" si="3"/>
        <v>0</v>
      </c>
      <c r="V17" s="453">
        <f t="shared" si="3"/>
        <v>0</v>
      </c>
      <c r="W17" s="453">
        <f t="shared" si="3"/>
        <v>0</v>
      </c>
      <c r="X17" s="453">
        <f t="shared" si="3"/>
        <v>0</v>
      </c>
      <c r="Y17" s="453">
        <f t="shared" si="3"/>
        <v>0</v>
      </c>
      <c r="Z17" s="453">
        <f t="shared" si="3"/>
        <v>0</v>
      </c>
      <c r="AA17" s="453">
        <f t="shared" si="3"/>
        <v>0</v>
      </c>
      <c r="AB17" s="453">
        <f t="shared" si="3"/>
        <v>0</v>
      </c>
      <c r="AC17" s="453">
        <f t="shared" si="3"/>
        <v>0</v>
      </c>
      <c r="AD17" s="453">
        <f t="shared" si="3"/>
        <v>0</v>
      </c>
      <c r="AE17" s="453">
        <f t="shared" si="3"/>
        <v>0</v>
      </c>
      <c r="AF17" s="453">
        <f t="shared" si="3"/>
        <v>0</v>
      </c>
      <c r="AG17" s="453">
        <f t="shared" si="3"/>
        <v>0</v>
      </c>
      <c r="AH17" s="453">
        <f t="shared" si="3"/>
        <v>0</v>
      </c>
      <c r="AI17" s="453">
        <f t="shared" si="3"/>
        <v>0</v>
      </c>
      <c r="AJ17" s="345"/>
      <c r="AK17" s="62"/>
      <c r="AL17" s="59" t="s">
        <v>377</v>
      </c>
      <c r="AM17" s="18"/>
      <c r="AN17" s="18"/>
      <c r="AO17" s="18"/>
      <c r="AP17" s="18"/>
      <c r="AQ17" s="18"/>
      <c r="AR17" s="18"/>
    </row>
    <row r="18" spans="1:44" ht="13.5" x14ac:dyDescent="0.25">
      <c r="A18" s="357"/>
      <c r="B18" s="207"/>
      <c r="C18" s="208"/>
      <c r="D18" s="208"/>
      <c r="E18" s="208"/>
      <c r="F18" s="208"/>
      <c r="G18" s="359"/>
      <c r="H18" s="350"/>
      <c r="I18" s="350"/>
      <c r="J18" s="350"/>
      <c r="K18" s="458"/>
      <c r="L18" s="350"/>
      <c r="M18" s="350"/>
      <c r="N18" s="350"/>
      <c r="O18" s="458"/>
      <c r="P18" s="350"/>
      <c r="Q18" s="350"/>
      <c r="R18" s="350"/>
      <c r="S18" s="459"/>
      <c r="T18" s="350"/>
      <c r="U18" s="350"/>
      <c r="V18" s="350"/>
      <c r="W18" s="459"/>
      <c r="X18" s="350"/>
      <c r="Y18" s="350"/>
      <c r="Z18" s="350"/>
      <c r="AA18" s="459"/>
      <c r="AB18" s="350"/>
      <c r="AC18" s="350"/>
      <c r="AD18" s="350"/>
      <c r="AE18" s="459"/>
      <c r="AF18" s="350"/>
      <c r="AG18" s="350"/>
      <c r="AH18" s="350"/>
      <c r="AI18" s="459"/>
      <c r="AJ18" s="341"/>
      <c r="AK18" s="62"/>
      <c r="AL18" s="59" t="s">
        <v>377</v>
      </c>
      <c r="AM18" s="18"/>
      <c r="AN18" s="18"/>
      <c r="AO18" s="18"/>
      <c r="AP18" s="18"/>
      <c r="AQ18" s="18"/>
      <c r="AR18" s="18"/>
    </row>
    <row r="19" spans="1:44" ht="15" x14ac:dyDescent="0.25">
      <c r="A19" s="355">
        <f>+Report!A21</f>
        <v>200</v>
      </c>
      <c r="B19" s="186" t="str">
        <f>+Report!B21</f>
        <v>Miscellaneous Professional Fees in Addition to Prime Professional Fees</v>
      </c>
      <c r="C19" s="187"/>
      <c r="D19" s="187"/>
      <c r="E19" s="187"/>
      <c r="F19" s="187"/>
      <c r="G19" s="360"/>
      <c r="H19" s="351"/>
      <c r="I19" s="351"/>
      <c r="J19" s="351"/>
      <c r="K19" s="460"/>
      <c r="L19" s="351"/>
      <c r="M19" s="351"/>
      <c r="N19" s="351"/>
      <c r="O19" s="460"/>
      <c r="P19" s="351"/>
      <c r="Q19" s="351"/>
      <c r="R19" s="351"/>
      <c r="S19" s="459"/>
      <c r="T19" s="351"/>
      <c r="U19" s="351"/>
      <c r="V19" s="351"/>
      <c r="W19" s="459"/>
      <c r="X19" s="351"/>
      <c r="Y19" s="351"/>
      <c r="Z19" s="351"/>
      <c r="AA19" s="459"/>
      <c r="AB19" s="351"/>
      <c r="AC19" s="351"/>
      <c r="AD19" s="351"/>
      <c r="AE19" s="459"/>
      <c r="AF19" s="351"/>
      <c r="AG19" s="351"/>
      <c r="AH19" s="351"/>
      <c r="AI19" s="459"/>
      <c r="AJ19" s="343"/>
      <c r="AK19" s="62"/>
      <c r="AL19" s="59" t="s">
        <v>377</v>
      </c>
      <c r="AM19" s="18"/>
      <c r="AN19" s="18"/>
      <c r="AO19" s="18"/>
      <c r="AP19" s="18"/>
      <c r="AQ19" s="18"/>
      <c r="AR19" s="18"/>
    </row>
    <row r="20" spans="1:44" ht="14.25" customHeight="1" x14ac:dyDescent="0.25">
      <c r="A20" s="358"/>
      <c r="B20" s="194">
        <f>+Report!B22</f>
        <v>201</v>
      </c>
      <c r="C20" s="195" t="str">
        <f>+Report!C22</f>
        <v>Geotechnical Investigation (Soils Report)</v>
      </c>
      <c r="D20" s="363">
        <f t="shared" ref="D20:D38" si="4">IF($AI$110&lt;&gt;0,AF20,IF($AE$110&lt;&gt;0,AB20,IF($AA$110&lt;&gt;0,X20,IF($W$110&lt;&gt;0,T20,IF($S$110&lt;&gt;0,P20,IF($O$110&lt;&gt;0,L20,H20))))))</f>
        <v>0</v>
      </c>
      <c r="E20" s="363">
        <f t="shared" ref="E20:E38" si="5">IF($AI$110&lt;&gt;0,AG20,IF($AE$110&lt;&gt;0,AC20,IF($AA$110&lt;&gt;0,Y20,IF($W$110&lt;&gt;0,U20,IF($S$110&lt;&gt;0,Q20,IF($O$110&lt;&gt;0,M20,I20))))))</f>
        <v>0</v>
      </c>
      <c r="F20" s="363">
        <f t="shared" ref="F20:F38" si="6">IF($AI$110&lt;&gt;0,AH20,IF($AE$110&lt;&gt;0,AD20,IF($AA$110&lt;&gt;0,Z20,IF($W$110&lt;&gt;0,V20,IF($S$110&lt;&gt;0,R20,IF($O$110&lt;&gt;0,N20,J20))))))</f>
        <v>0</v>
      </c>
      <c r="G20" s="363">
        <f t="shared" ref="G20:G38" si="7">IF($AI$110&lt;&gt;0,AI20,IF($AE$110&lt;&gt;0,AE20,IF($AA$110&lt;&gt;0,AA20,IF($W$110&lt;&gt;0,W20,IF($S$110&lt;&gt;0,S20,IF($O$110&lt;&gt;0,O20,K20))))))</f>
        <v>0</v>
      </c>
      <c r="H20" s="461"/>
      <c r="I20" s="376"/>
      <c r="J20" s="376"/>
      <c r="K20" s="457">
        <f t="shared" ref="K20:K38" si="8">SUBTOTAL(9,H20:J20)</f>
        <v>0</v>
      </c>
      <c r="L20" s="461"/>
      <c r="M20" s="376"/>
      <c r="N20" s="376"/>
      <c r="O20" s="457">
        <f t="shared" ref="O20:O38" si="9">SUBTOTAL(9,L20:N20)</f>
        <v>0</v>
      </c>
      <c r="P20" s="461"/>
      <c r="Q20" s="376"/>
      <c r="R20" s="376"/>
      <c r="S20" s="457">
        <f t="shared" ref="S20:S38" si="10">SUBTOTAL(9,P20:R20)</f>
        <v>0</v>
      </c>
      <c r="T20" s="461"/>
      <c r="U20" s="376"/>
      <c r="V20" s="376"/>
      <c r="W20" s="457">
        <f t="shared" ref="W20:W38" si="11">SUBTOTAL(9,T20:V20)</f>
        <v>0</v>
      </c>
      <c r="X20" s="461"/>
      <c r="Y20" s="376"/>
      <c r="Z20" s="376"/>
      <c r="AA20" s="457">
        <f t="shared" ref="AA20:AA38" si="12">SUBTOTAL(9,X20:Z20)</f>
        <v>0</v>
      </c>
      <c r="AB20" s="461"/>
      <c r="AC20" s="376"/>
      <c r="AD20" s="376"/>
      <c r="AE20" s="457">
        <f t="shared" ref="AE20:AE38" si="13">SUBTOTAL(9,AB20:AD20)</f>
        <v>0</v>
      </c>
      <c r="AF20" s="461"/>
      <c r="AG20" s="376"/>
      <c r="AH20" s="376"/>
      <c r="AI20" s="457">
        <f t="shared" ref="AI20:AI38" si="14">SUBTOTAL(9,AF20:AH20)</f>
        <v>0</v>
      </c>
      <c r="AJ20" s="343"/>
      <c r="AK20" s="62"/>
      <c r="AL20" s="38" t="str">
        <f t="shared" ref="AL20:AL38" si="15">IF(OR(K20&lt;&gt;0,O20&lt;&gt;0,S20&lt;&gt;0,W20&lt;&gt;0,AA20&lt;&gt;0,AE20&lt;&gt;0,AI20&lt;&gt;0),"Print line","-")</f>
        <v>-</v>
      </c>
      <c r="AM20" s="18"/>
      <c r="AN20" s="18"/>
      <c r="AO20" s="18"/>
      <c r="AP20" s="18"/>
      <c r="AQ20" s="18"/>
      <c r="AR20" s="18"/>
    </row>
    <row r="21" spans="1:44" ht="13.5" x14ac:dyDescent="0.25">
      <c r="A21" s="357"/>
      <c r="B21" s="194">
        <f>+Report!B23</f>
        <v>202</v>
      </c>
      <c r="C21" s="195" t="str">
        <f>+Report!C23</f>
        <v>Feasibility  Study (i.e.. CFI)</v>
      </c>
      <c r="D21" s="363">
        <f t="shared" si="4"/>
        <v>0</v>
      </c>
      <c r="E21" s="363">
        <f t="shared" si="5"/>
        <v>0</v>
      </c>
      <c r="F21" s="363">
        <f t="shared" si="6"/>
        <v>0</v>
      </c>
      <c r="G21" s="363">
        <f t="shared" si="7"/>
        <v>0</v>
      </c>
      <c r="H21" s="461"/>
      <c r="I21" s="376"/>
      <c r="J21" s="376"/>
      <c r="K21" s="457">
        <f t="shared" si="8"/>
        <v>0</v>
      </c>
      <c r="L21" s="461"/>
      <c r="M21" s="376"/>
      <c r="N21" s="376"/>
      <c r="O21" s="457">
        <f t="shared" si="9"/>
        <v>0</v>
      </c>
      <c r="P21" s="461"/>
      <c r="Q21" s="376"/>
      <c r="R21" s="376"/>
      <c r="S21" s="457">
        <f t="shared" si="10"/>
        <v>0</v>
      </c>
      <c r="T21" s="461"/>
      <c r="U21" s="376"/>
      <c r="V21" s="376"/>
      <c r="W21" s="457">
        <f t="shared" si="11"/>
        <v>0</v>
      </c>
      <c r="X21" s="461"/>
      <c r="Y21" s="376"/>
      <c r="Z21" s="376"/>
      <c r="AA21" s="457">
        <f t="shared" si="12"/>
        <v>0</v>
      </c>
      <c r="AB21" s="461"/>
      <c r="AC21" s="376"/>
      <c r="AD21" s="376"/>
      <c r="AE21" s="457">
        <f t="shared" si="13"/>
        <v>0</v>
      </c>
      <c r="AF21" s="461"/>
      <c r="AG21" s="376"/>
      <c r="AH21" s="376"/>
      <c r="AI21" s="457">
        <f t="shared" si="14"/>
        <v>0</v>
      </c>
      <c r="AJ21" s="341"/>
      <c r="AK21" s="62"/>
      <c r="AL21" s="38" t="str">
        <f t="shared" si="15"/>
        <v>-</v>
      </c>
      <c r="AM21" s="18"/>
      <c r="AN21" s="18"/>
      <c r="AO21" s="18"/>
      <c r="AP21" s="18"/>
      <c r="AQ21" s="18"/>
      <c r="AR21" s="18"/>
    </row>
    <row r="22" spans="1:44" ht="13.5" x14ac:dyDescent="0.25">
      <c r="A22" s="357"/>
      <c r="B22" s="194">
        <f>+Report!B24</f>
        <v>203</v>
      </c>
      <c r="C22" s="195" t="str">
        <f>+Report!C24</f>
        <v>Cost  Monitoring</v>
      </c>
      <c r="D22" s="363">
        <f t="shared" si="4"/>
        <v>0</v>
      </c>
      <c r="E22" s="363">
        <f t="shared" si="5"/>
        <v>0</v>
      </c>
      <c r="F22" s="363">
        <f t="shared" si="6"/>
        <v>0</v>
      </c>
      <c r="G22" s="363">
        <f t="shared" si="7"/>
        <v>0</v>
      </c>
      <c r="H22" s="461"/>
      <c r="I22" s="376"/>
      <c r="J22" s="376"/>
      <c r="K22" s="457">
        <f t="shared" si="8"/>
        <v>0</v>
      </c>
      <c r="L22" s="461"/>
      <c r="M22" s="376"/>
      <c r="N22" s="376"/>
      <c r="O22" s="457">
        <f t="shared" si="9"/>
        <v>0</v>
      </c>
      <c r="P22" s="461"/>
      <c r="Q22" s="376"/>
      <c r="R22" s="376"/>
      <c r="S22" s="457">
        <f t="shared" si="10"/>
        <v>0</v>
      </c>
      <c r="T22" s="461"/>
      <c r="U22" s="376"/>
      <c r="V22" s="376"/>
      <c r="W22" s="457">
        <f t="shared" si="11"/>
        <v>0</v>
      </c>
      <c r="X22" s="461"/>
      <c r="Y22" s="376"/>
      <c r="Z22" s="376"/>
      <c r="AA22" s="457">
        <f t="shared" si="12"/>
        <v>0</v>
      </c>
      <c r="AB22" s="461"/>
      <c r="AC22" s="376"/>
      <c r="AD22" s="376"/>
      <c r="AE22" s="457">
        <f t="shared" si="13"/>
        <v>0</v>
      </c>
      <c r="AF22" s="461"/>
      <c r="AG22" s="376"/>
      <c r="AH22" s="376"/>
      <c r="AI22" s="457">
        <f t="shared" si="14"/>
        <v>0</v>
      </c>
      <c r="AJ22" s="341"/>
      <c r="AK22" s="62"/>
      <c r="AL22" s="38" t="str">
        <f t="shared" si="15"/>
        <v>-</v>
      </c>
      <c r="AM22" s="18"/>
      <c r="AN22" s="18"/>
      <c r="AO22" s="18"/>
      <c r="AP22" s="18"/>
      <c r="AQ22" s="18"/>
      <c r="AR22" s="18"/>
    </row>
    <row r="23" spans="1:44" ht="13.5" x14ac:dyDescent="0.25">
      <c r="A23" s="357"/>
      <c r="B23" s="194">
        <f>+Report!B25</f>
        <v>204</v>
      </c>
      <c r="C23" s="195" t="str">
        <f>+Report!C25</f>
        <v>Surveying</v>
      </c>
      <c r="D23" s="363">
        <f t="shared" si="4"/>
        <v>0</v>
      </c>
      <c r="E23" s="363">
        <f t="shared" si="5"/>
        <v>0</v>
      </c>
      <c r="F23" s="363">
        <f t="shared" si="6"/>
        <v>0</v>
      </c>
      <c r="G23" s="363">
        <f t="shared" si="7"/>
        <v>0</v>
      </c>
      <c r="H23" s="461"/>
      <c r="I23" s="376"/>
      <c r="J23" s="376"/>
      <c r="K23" s="457">
        <f t="shared" si="8"/>
        <v>0</v>
      </c>
      <c r="L23" s="461"/>
      <c r="M23" s="376"/>
      <c r="N23" s="376"/>
      <c r="O23" s="457">
        <f t="shared" si="9"/>
        <v>0</v>
      </c>
      <c r="P23" s="461"/>
      <c r="Q23" s="376"/>
      <c r="R23" s="376"/>
      <c r="S23" s="457">
        <f t="shared" si="10"/>
        <v>0</v>
      </c>
      <c r="T23" s="461"/>
      <c r="U23" s="376"/>
      <c r="V23" s="376"/>
      <c r="W23" s="457">
        <f t="shared" si="11"/>
        <v>0</v>
      </c>
      <c r="X23" s="461"/>
      <c r="Y23" s="376"/>
      <c r="Z23" s="376"/>
      <c r="AA23" s="457">
        <f t="shared" si="12"/>
        <v>0</v>
      </c>
      <c r="AB23" s="461"/>
      <c r="AC23" s="376"/>
      <c r="AD23" s="376"/>
      <c r="AE23" s="457">
        <f t="shared" si="13"/>
        <v>0</v>
      </c>
      <c r="AF23" s="461"/>
      <c r="AG23" s="376"/>
      <c r="AH23" s="376"/>
      <c r="AI23" s="457">
        <f t="shared" si="14"/>
        <v>0</v>
      </c>
      <c r="AJ23" s="341"/>
      <c r="AK23" s="62"/>
      <c r="AL23" s="38" t="str">
        <f t="shared" si="15"/>
        <v>-</v>
      </c>
      <c r="AM23" s="18"/>
      <c r="AN23" s="18"/>
      <c r="AO23" s="18"/>
      <c r="AP23" s="18"/>
      <c r="AQ23" s="18"/>
      <c r="AR23" s="18"/>
    </row>
    <row r="24" spans="1:44" ht="13.5" x14ac:dyDescent="0.25">
      <c r="A24" s="357"/>
      <c r="B24" s="194">
        <f>+Report!B26</f>
        <v>205</v>
      </c>
      <c r="C24" s="195" t="str">
        <f>+Report!C26</f>
        <v>Urban Planner</v>
      </c>
      <c r="D24" s="363">
        <f t="shared" si="4"/>
        <v>0</v>
      </c>
      <c r="E24" s="363">
        <f t="shared" si="5"/>
        <v>0</v>
      </c>
      <c r="F24" s="363">
        <f t="shared" si="6"/>
        <v>0</v>
      </c>
      <c r="G24" s="363">
        <f t="shared" si="7"/>
        <v>0</v>
      </c>
      <c r="H24" s="461"/>
      <c r="I24" s="376"/>
      <c r="J24" s="376"/>
      <c r="K24" s="457">
        <f t="shared" si="8"/>
        <v>0</v>
      </c>
      <c r="L24" s="461"/>
      <c r="M24" s="376"/>
      <c r="N24" s="376"/>
      <c r="O24" s="457">
        <f t="shared" si="9"/>
        <v>0</v>
      </c>
      <c r="P24" s="461"/>
      <c r="Q24" s="376"/>
      <c r="R24" s="376"/>
      <c r="S24" s="457">
        <f t="shared" si="10"/>
        <v>0</v>
      </c>
      <c r="T24" s="461"/>
      <c r="U24" s="376"/>
      <c r="V24" s="376"/>
      <c r="W24" s="457">
        <f t="shared" si="11"/>
        <v>0</v>
      </c>
      <c r="X24" s="461"/>
      <c r="Y24" s="376"/>
      <c r="Z24" s="376"/>
      <c r="AA24" s="457">
        <f t="shared" si="12"/>
        <v>0</v>
      </c>
      <c r="AB24" s="461"/>
      <c r="AC24" s="376"/>
      <c r="AD24" s="376"/>
      <c r="AE24" s="457">
        <f t="shared" si="13"/>
        <v>0</v>
      </c>
      <c r="AF24" s="461"/>
      <c r="AG24" s="376"/>
      <c r="AH24" s="376"/>
      <c r="AI24" s="457">
        <f t="shared" si="14"/>
        <v>0</v>
      </c>
      <c r="AJ24" s="341"/>
      <c r="AK24" s="62"/>
      <c r="AL24" s="38" t="str">
        <f t="shared" si="15"/>
        <v>-</v>
      </c>
      <c r="AM24" s="18"/>
      <c r="AN24" s="18"/>
      <c r="AO24" s="18"/>
      <c r="AP24" s="18"/>
      <c r="AQ24" s="18"/>
      <c r="AR24" s="18"/>
    </row>
    <row r="25" spans="1:44" ht="13.5" x14ac:dyDescent="0.25">
      <c r="A25" s="357"/>
      <c r="B25" s="194">
        <f>+Report!B27</f>
        <v>206</v>
      </c>
      <c r="C25" s="195" t="str">
        <f>+Report!C27</f>
        <v>Mechanical, Electrical</v>
      </c>
      <c r="D25" s="363">
        <f t="shared" si="4"/>
        <v>0</v>
      </c>
      <c r="E25" s="363">
        <f t="shared" si="5"/>
        <v>0</v>
      </c>
      <c r="F25" s="363">
        <f t="shared" si="6"/>
        <v>0</v>
      </c>
      <c r="G25" s="363">
        <f t="shared" si="7"/>
        <v>0</v>
      </c>
      <c r="H25" s="461"/>
      <c r="I25" s="376"/>
      <c r="J25" s="376"/>
      <c r="K25" s="457">
        <f t="shared" si="8"/>
        <v>0</v>
      </c>
      <c r="L25" s="461"/>
      <c r="M25" s="376"/>
      <c r="N25" s="376"/>
      <c r="O25" s="457">
        <f t="shared" si="9"/>
        <v>0</v>
      </c>
      <c r="P25" s="461"/>
      <c r="Q25" s="376"/>
      <c r="R25" s="376"/>
      <c r="S25" s="457">
        <f t="shared" si="10"/>
        <v>0</v>
      </c>
      <c r="T25" s="461"/>
      <c r="U25" s="376"/>
      <c r="V25" s="376"/>
      <c r="W25" s="457">
        <f t="shared" si="11"/>
        <v>0</v>
      </c>
      <c r="X25" s="461"/>
      <c r="Y25" s="376"/>
      <c r="Z25" s="376"/>
      <c r="AA25" s="457">
        <f t="shared" si="12"/>
        <v>0</v>
      </c>
      <c r="AB25" s="461"/>
      <c r="AC25" s="376"/>
      <c r="AD25" s="376"/>
      <c r="AE25" s="457">
        <f t="shared" si="13"/>
        <v>0</v>
      </c>
      <c r="AF25" s="461"/>
      <c r="AG25" s="376"/>
      <c r="AH25" s="376"/>
      <c r="AI25" s="457">
        <f t="shared" si="14"/>
        <v>0</v>
      </c>
      <c r="AJ25" s="341"/>
      <c r="AK25" s="62"/>
      <c r="AL25" s="38" t="str">
        <f t="shared" si="15"/>
        <v>-</v>
      </c>
      <c r="AM25" s="18"/>
      <c r="AN25" s="18"/>
      <c r="AO25" s="18"/>
      <c r="AP25" s="18"/>
      <c r="AQ25" s="18"/>
      <c r="AR25" s="18"/>
    </row>
    <row r="26" spans="1:44" ht="13.5" x14ac:dyDescent="0.25">
      <c r="A26" s="357"/>
      <c r="B26" s="194">
        <f>+Report!B28</f>
        <v>207</v>
      </c>
      <c r="C26" s="195" t="str">
        <f>+Report!C28</f>
        <v>Structural</v>
      </c>
      <c r="D26" s="363">
        <f t="shared" si="4"/>
        <v>0</v>
      </c>
      <c r="E26" s="363">
        <f t="shared" si="5"/>
        <v>0</v>
      </c>
      <c r="F26" s="363">
        <f t="shared" si="6"/>
        <v>0</v>
      </c>
      <c r="G26" s="363">
        <f t="shared" si="7"/>
        <v>0</v>
      </c>
      <c r="H26" s="461"/>
      <c r="I26" s="376"/>
      <c r="J26" s="376"/>
      <c r="K26" s="457">
        <f t="shared" si="8"/>
        <v>0</v>
      </c>
      <c r="L26" s="461"/>
      <c r="M26" s="376"/>
      <c r="N26" s="376"/>
      <c r="O26" s="457">
        <f t="shared" si="9"/>
        <v>0</v>
      </c>
      <c r="P26" s="461"/>
      <c r="Q26" s="376"/>
      <c r="R26" s="376"/>
      <c r="S26" s="457">
        <f t="shared" si="10"/>
        <v>0</v>
      </c>
      <c r="T26" s="461"/>
      <c r="U26" s="376"/>
      <c r="V26" s="376"/>
      <c r="W26" s="457">
        <f t="shared" si="11"/>
        <v>0</v>
      </c>
      <c r="X26" s="461"/>
      <c r="Y26" s="376"/>
      <c r="Z26" s="376"/>
      <c r="AA26" s="457">
        <f t="shared" si="12"/>
        <v>0</v>
      </c>
      <c r="AB26" s="461"/>
      <c r="AC26" s="376"/>
      <c r="AD26" s="376"/>
      <c r="AE26" s="457">
        <f t="shared" si="13"/>
        <v>0</v>
      </c>
      <c r="AF26" s="461"/>
      <c r="AG26" s="376"/>
      <c r="AH26" s="376"/>
      <c r="AI26" s="457">
        <f t="shared" si="14"/>
        <v>0</v>
      </c>
      <c r="AJ26" s="341"/>
      <c r="AK26" s="62"/>
      <c r="AL26" s="38" t="str">
        <f t="shared" si="15"/>
        <v>-</v>
      </c>
      <c r="AM26" s="18"/>
      <c r="AN26" s="18"/>
      <c r="AO26" s="18"/>
      <c r="AP26" s="18"/>
      <c r="AQ26" s="18"/>
      <c r="AR26" s="18"/>
    </row>
    <row r="27" spans="1:44" ht="13.5" x14ac:dyDescent="0.25">
      <c r="A27" s="357"/>
      <c r="B27" s="194">
        <f>+Report!B29</f>
        <v>208</v>
      </c>
      <c r="C27" s="195" t="str">
        <f>+Report!C29</f>
        <v>Civil</v>
      </c>
      <c r="D27" s="363">
        <f t="shared" si="4"/>
        <v>0</v>
      </c>
      <c r="E27" s="363">
        <f t="shared" si="5"/>
        <v>0</v>
      </c>
      <c r="F27" s="363">
        <f t="shared" si="6"/>
        <v>0</v>
      </c>
      <c r="G27" s="363">
        <f t="shared" si="7"/>
        <v>0</v>
      </c>
      <c r="H27" s="461"/>
      <c r="I27" s="376"/>
      <c r="J27" s="376"/>
      <c r="K27" s="457">
        <f t="shared" si="8"/>
        <v>0</v>
      </c>
      <c r="L27" s="461"/>
      <c r="M27" s="376"/>
      <c r="N27" s="376"/>
      <c r="O27" s="457">
        <f t="shared" si="9"/>
        <v>0</v>
      </c>
      <c r="P27" s="461"/>
      <c r="Q27" s="376"/>
      <c r="R27" s="376"/>
      <c r="S27" s="457">
        <f t="shared" si="10"/>
        <v>0</v>
      </c>
      <c r="T27" s="461"/>
      <c r="U27" s="376"/>
      <c r="V27" s="376"/>
      <c r="W27" s="457">
        <f t="shared" si="11"/>
        <v>0</v>
      </c>
      <c r="X27" s="461"/>
      <c r="Y27" s="376"/>
      <c r="Z27" s="376"/>
      <c r="AA27" s="457">
        <f t="shared" si="12"/>
        <v>0</v>
      </c>
      <c r="AB27" s="461"/>
      <c r="AC27" s="376"/>
      <c r="AD27" s="376"/>
      <c r="AE27" s="457">
        <f t="shared" si="13"/>
        <v>0</v>
      </c>
      <c r="AF27" s="461"/>
      <c r="AG27" s="376"/>
      <c r="AH27" s="376"/>
      <c r="AI27" s="457">
        <f t="shared" si="14"/>
        <v>0</v>
      </c>
      <c r="AJ27" s="341"/>
      <c r="AK27" s="62"/>
      <c r="AL27" s="38" t="str">
        <f t="shared" si="15"/>
        <v>-</v>
      </c>
      <c r="AM27" s="18"/>
      <c r="AN27" s="18"/>
      <c r="AO27" s="18"/>
      <c r="AP27" s="18"/>
      <c r="AQ27" s="18"/>
      <c r="AR27" s="18"/>
    </row>
    <row r="28" spans="1:44" ht="13.5" x14ac:dyDescent="0.25">
      <c r="A28" s="357"/>
      <c r="B28" s="194">
        <f>+Report!B30</f>
        <v>209</v>
      </c>
      <c r="C28" s="195" t="str">
        <f>+Report!C30</f>
        <v>Landscape Architect</v>
      </c>
      <c r="D28" s="363">
        <f t="shared" si="4"/>
        <v>0</v>
      </c>
      <c r="E28" s="363">
        <f t="shared" si="5"/>
        <v>0</v>
      </c>
      <c r="F28" s="363">
        <f t="shared" si="6"/>
        <v>0</v>
      </c>
      <c r="G28" s="363">
        <f t="shared" si="7"/>
        <v>0</v>
      </c>
      <c r="H28" s="461"/>
      <c r="I28" s="376"/>
      <c r="J28" s="376"/>
      <c r="K28" s="457">
        <f t="shared" si="8"/>
        <v>0</v>
      </c>
      <c r="L28" s="461"/>
      <c r="M28" s="376"/>
      <c r="N28" s="376"/>
      <c r="O28" s="457">
        <f t="shared" si="9"/>
        <v>0</v>
      </c>
      <c r="P28" s="461"/>
      <c r="Q28" s="376"/>
      <c r="R28" s="376"/>
      <c r="S28" s="457">
        <f t="shared" si="10"/>
        <v>0</v>
      </c>
      <c r="T28" s="461"/>
      <c r="U28" s="376"/>
      <c r="V28" s="376"/>
      <c r="W28" s="457">
        <f t="shared" si="11"/>
        <v>0</v>
      </c>
      <c r="X28" s="461"/>
      <c r="Y28" s="376"/>
      <c r="Z28" s="376"/>
      <c r="AA28" s="457">
        <f t="shared" si="12"/>
        <v>0</v>
      </c>
      <c r="AB28" s="461"/>
      <c r="AC28" s="376"/>
      <c r="AD28" s="376"/>
      <c r="AE28" s="457">
        <f t="shared" si="13"/>
        <v>0</v>
      </c>
      <c r="AF28" s="461"/>
      <c r="AG28" s="376"/>
      <c r="AH28" s="376"/>
      <c r="AI28" s="457">
        <f t="shared" si="14"/>
        <v>0</v>
      </c>
      <c r="AJ28" s="341"/>
      <c r="AK28" s="62"/>
      <c r="AL28" s="38" t="str">
        <f t="shared" si="15"/>
        <v>-</v>
      </c>
      <c r="AM28" s="18"/>
      <c r="AN28" s="18"/>
      <c r="AO28" s="18"/>
      <c r="AP28" s="18"/>
      <c r="AQ28" s="18"/>
      <c r="AR28" s="18"/>
    </row>
    <row r="29" spans="1:44" ht="13.5" x14ac:dyDescent="0.25">
      <c r="A29" s="357"/>
      <c r="B29" s="194">
        <f>+Report!B31</f>
        <v>210</v>
      </c>
      <c r="C29" s="195" t="str">
        <f>+Report!C31</f>
        <v>Building Science (Envelope &amp; Roof)</v>
      </c>
      <c r="D29" s="363">
        <f t="shared" si="4"/>
        <v>0</v>
      </c>
      <c r="E29" s="363">
        <f t="shared" si="5"/>
        <v>0</v>
      </c>
      <c r="F29" s="363">
        <f t="shared" si="6"/>
        <v>0</v>
      </c>
      <c r="G29" s="363">
        <f t="shared" si="7"/>
        <v>0</v>
      </c>
      <c r="H29" s="461"/>
      <c r="I29" s="376"/>
      <c r="J29" s="376"/>
      <c r="K29" s="457">
        <f t="shared" si="8"/>
        <v>0</v>
      </c>
      <c r="L29" s="461"/>
      <c r="M29" s="376"/>
      <c r="N29" s="376"/>
      <c r="O29" s="457">
        <f t="shared" si="9"/>
        <v>0</v>
      </c>
      <c r="P29" s="461"/>
      <c r="Q29" s="376"/>
      <c r="R29" s="376"/>
      <c r="S29" s="457">
        <f t="shared" si="10"/>
        <v>0</v>
      </c>
      <c r="T29" s="461"/>
      <c r="U29" s="376"/>
      <c r="V29" s="376"/>
      <c r="W29" s="457">
        <f t="shared" si="11"/>
        <v>0</v>
      </c>
      <c r="X29" s="461"/>
      <c r="Y29" s="376"/>
      <c r="Z29" s="376"/>
      <c r="AA29" s="457">
        <f t="shared" si="12"/>
        <v>0</v>
      </c>
      <c r="AB29" s="461"/>
      <c r="AC29" s="376"/>
      <c r="AD29" s="376"/>
      <c r="AE29" s="457">
        <f t="shared" si="13"/>
        <v>0</v>
      </c>
      <c r="AF29" s="461"/>
      <c r="AG29" s="376"/>
      <c r="AH29" s="376"/>
      <c r="AI29" s="457">
        <f t="shared" si="14"/>
        <v>0</v>
      </c>
      <c r="AJ29" s="341"/>
      <c r="AK29" s="62"/>
      <c r="AL29" s="38" t="str">
        <f t="shared" si="15"/>
        <v>-</v>
      </c>
      <c r="AM29" s="18"/>
      <c r="AN29" s="18"/>
      <c r="AO29" s="18"/>
      <c r="AP29" s="18"/>
      <c r="AQ29" s="18"/>
      <c r="AR29" s="18"/>
    </row>
    <row r="30" spans="1:44" ht="13.5" x14ac:dyDescent="0.25">
      <c r="A30" s="357"/>
      <c r="B30" s="194">
        <f>+Report!B32</f>
        <v>211</v>
      </c>
      <c r="C30" s="195" t="str">
        <f>+Report!C32</f>
        <v>Building Code Analysis</v>
      </c>
      <c r="D30" s="363">
        <f t="shared" si="4"/>
        <v>0</v>
      </c>
      <c r="E30" s="363">
        <f t="shared" si="5"/>
        <v>0</v>
      </c>
      <c r="F30" s="363">
        <f t="shared" si="6"/>
        <v>0</v>
      </c>
      <c r="G30" s="363">
        <f t="shared" si="7"/>
        <v>0</v>
      </c>
      <c r="H30" s="461"/>
      <c r="I30" s="376"/>
      <c r="J30" s="376"/>
      <c r="K30" s="457">
        <f t="shared" si="8"/>
        <v>0</v>
      </c>
      <c r="L30" s="461"/>
      <c r="M30" s="376"/>
      <c r="N30" s="376"/>
      <c r="O30" s="457">
        <f t="shared" si="9"/>
        <v>0</v>
      </c>
      <c r="P30" s="461"/>
      <c r="Q30" s="376"/>
      <c r="R30" s="376"/>
      <c r="S30" s="457">
        <f t="shared" si="10"/>
        <v>0</v>
      </c>
      <c r="T30" s="461"/>
      <c r="U30" s="376"/>
      <c r="V30" s="376"/>
      <c r="W30" s="457">
        <f t="shared" si="11"/>
        <v>0</v>
      </c>
      <c r="X30" s="461"/>
      <c r="Y30" s="376"/>
      <c r="Z30" s="376"/>
      <c r="AA30" s="457">
        <f t="shared" si="12"/>
        <v>0</v>
      </c>
      <c r="AB30" s="461"/>
      <c r="AC30" s="376"/>
      <c r="AD30" s="376"/>
      <c r="AE30" s="457">
        <f t="shared" si="13"/>
        <v>0</v>
      </c>
      <c r="AF30" s="461"/>
      <c r="AG30" s="376"/>
      <c r="AH30" s="376"/>
      <c r="AI30" s="457">
        <f t="shared" si="14"/>
        <v>0</v>
      </c>
      <c r="AJ30" s="341"/>
      <c r="AK30" s="62"/>
      <c r="AL30" s="38" t="str">
        <f t="shared" si="15"/>
        <v>-</v>
      </c>
      <c r="AM30" s="18"/>
      <c r="AN30" s="18"/>
      <c r="AO30" s="18"/>
      <c r="AP30" s="18"/>
      <c r="AQ30" s="18"/>
      <c r="AR30" s="18"/>
    </row>
    <row r="31" spans="1:44" ht="13.5" x14ac:dyDescent="0.25">
      <c r="A31" s="357"/>
      <c r="B31" s="194">
        <f>+Report!B33</f>
        <v>212</v>
      </c>
      <c r="C31" s="195" t="str">
        <f>+Report!C33</f>
        <v>Interior Design and Furniture</v>
      </c>
      <c r="D31" s="363">
        <f t="shared" si="4"/>
        <v>0</v>
      </c>
      <c r="E31" s="363">
        <f t="shared" si="5"/>
        <v>0</v>
      </c>
      <c r="F31" s="363">
        <f t="shared" si="6"/>
        <v>0</v>
      </c>
      <c r="G31" s="363">
        <f t="shared" si="7"/>
        <v>0</v>
      </c>
      <c r="H31" s="461"/>
      <c r="I31" s="376"/>
      <c r="J31" s="376"/>
      <c r="K31" s="457">
        <f t="shared" si="8"/>
        <v>0</v>
      </c>
      <c r="L31" s="461"/>
      <c r="M31" s="376"/>
      <c r="N31" s="376"/>
      <c r="O31" s="457">
        <f t="shared" si="9"/>
        <v>0</v>
      </c>
      <c r="P31" s="461"/>
      <c r="Q31" s="376"/>
      <c r="R31" s="376"/>
      <c r="S31" s="457">
        <f t="shared" si="10"/>
        <v>0</v>
      </c>
      <c r="T31" s="461"/>
      <c r="U31" s="376"/>
      <c r="V31" s="376"/>
      <c r="W31" s="457">
        <f t="shared" si="11"/>
        <v>0</v>
      </c>
      <c r="X31" s="461"/>
      <c r="Y31" s="376"/>
      <c r="Z31" s="376"/>
      <c r="AA31" s="457">
        <f t="shared" si="12"/>
        <v>0</v>
      </c>
      <c r="AB31" s="461"/>
      <c r="AC31" s="376"/>
      <c r="AD31" s="376"/>
      <c r="AE31" s="457">
        <f t="shared" si="13"/>
        <v>0</v>
      </c>
      <c r="AF31" s="461"/>
      <c r="AG31" s="376"/>
      <c r="AH31" s="376"/>
      <c r="AI31" s="457">
        <f t="shared" si="14"/>
        <v>0</v>
      </c>
      <c r="AJ31" s="341"/>
      <c r="AK31" s="62"/>
      <c r="AL31" s="38" t="str">
        <f t="shared" si="15"/>
        <v>-</v>
      </c>
      <c r="AM31" s="18"/>
      <c r="AN31" s="18"/>
      <c r="AO31" s="18"/>
      <c r="AP31" s="18"/>
      <c r="AQ31" s="18"/>
      <c r="AR31" s="18"/>
    </row>
    <row r="32" spans="1:44" ht="13.5" x14ac:dyDescent="0.25">
      <c r="A32" s="357"/>
      <c r="B32" s="194">
        <f>+Report!B34</f>
        <v>213</v>
      </c>
      <c r="C32" s="195" t="str">
        <f>+Report!C34</f>
        <v>Leed Assessment (Environmental)</v>
      </c>
      <c r="D32" s="363">
        <f t="shared" si="4"/>
        <v>0</v>
      </c>
      <c r="E32" s="363">
        <f t="shared" si="5"/>
        <v>0</v>
      </c>
      <c r="F32" s="363">
        <f t="shared" si="6"/>
        <v>0</v>
      </c>
      <c r="G32" s="363">
        <f t="shared" si="7"/>
        <v>0</v>
      </c>
      <c r="H32" s="461"/>
      <c r="I32" s="376"/>
      <c r="J32" s="376"/>
      <c r="K32" s="457">
        <f t="shared" si="8"/>
        <v>0</v>
      </c>
      <c r="L32" s="461"/>
      <c r="M32" s="376"/>
      <c r="N32" s="376"/>
      <c r="O32" s="457">
        <f t="shared" si="9"/>
        <v>0</v>
      </c>
      <c r="P32" s="461"/>
      <c r="Q32" s="376"/>
      <c r="R32" s="376"/>
      <c r="S32" s="457">
        <f t="shared" si="10"/>
        <v>0</v>
      </c>
      <c r="T32" s="461"/>
      <c r="U32" s="376"/>
      <c r="V32" s="376"/>
      <c r="W32" s="457">
        <f t="shared" si="11"/>
        <v>0</v>
      </c>
      <c r="X32" s="461"/>
      <c r="Y32" s="376"/>
      <c r="Z32" s="376"/>
      <c r="AA32" s="457">
        <f t="shared" si="12"/>
        <v>0</v>
      </c>
      <c r="AB32" s="461"/>
      <c r="AC32" s="376"/>
      <c r="AD32" s="376"/>
      <c r="AE32" s="457">
        <f t="shared" si="13"/>
        <v>0</v>
      </c>
      <c r="AF32" s="461"/>
      <c r="AG32" s="376"/>
      <c r="AH32" s="376"/>
      <c r="AI32" s="457">
        <f t="shared" si="14"/>
        <v>0</v>
      </c>
      <c r="AJ32" s="341"/>
      <c r="AK32" s="62"/>
      <c r="AL32" s="38" t="str">
        <f t="shared" si="15"/>
        <v>-</v>
      </c>
      <c r="AM32" s="18"/>
      <c r="AN32" s="18"/>
      <c r="AO32" s="18"/>
      <c r="AP32" s="18"/>
      <c r="AQ32" s="18"/>
      <c r="AR32" s="18"/>
    </row>
    <row r="33" spans="1:44" ht="13.5" x14ac:dyDescent="0.25">
      <c r="A33" s="357"/>
      <c r="B33" s="194">
        <f>+Report!B35</f>
        <v>214</v>
      </c>
      <c r="C33" s="195" t="str">
        <f>+Report!C35</f>
        <v>Elevator</v>
      </c>
      <c r="D33" s="363">
        <f t="shared" si="4"/>
        <v>0</v>
      </c>
      <c r="E33" s="363">
        <f t="shared" si="5"/>
        <v>0</v>
      </c>
      <c r="F33" s="363">
        <f t="shared" si="6"/>
        <v>0</v>
      </c>
      <c r="G33" s="363">
        <f t="shared" si="7"/>
        <v>0</v>
      </c>
      <c r="H33" s="461"/>
      <c r="I33" s="376"/>
      <c r="J33" s="376"/>
      <c r="K33" s="457">
        <f t="shared" si="8"/>
        <v>0</v>
      </c>
      <c r="L33" s="461"/>
      <c r="M33" s="376"/>
      <c r="N33" s="376"/>
      <c r="O33" s="457">
        <f t="shared" si="9"/>
        <v>0</v>
      </c>
      <c r="P33" s="461"/>
      <c r="Q33" s="376"/>
      <c r="R33" s="376"/>
      <c r="S33" s="457">
        <f t="shared" si="10"/>
        <v>0</v>
      </c>
      <c r="T33" s="461"/>
      <c r="U33" s="376"/>
      <c r="V33" s="376"/>
      <c r="W33" s="457">
        <f t="shared" si="11"/>
        <v>0</v>
      </c>
      <c r="X33" s="461"/>
      <c r="Y33" s="376"/>
      <c r="Z33" s="376"/>
      <c r="AA33" s="457">
        <f t="shared" si="12"/>
        <v>0</v>
      </c>
      <c r="AB33" s="461"/>
      <c r="AC33" s="376"/>
      <c r="AD33" s="376"/>
      <c r="AE33" s="457">
        <f t="shared" si="13"/>
        <v>0</v>
      </c>
      <c r="AF33" s="461"/>
      <c r="AG33" s="376"/>
      <c r="AH33" s="376"/>
      <c r="AI33" s="457">
        <f t="shared" si="14"/>
        <v>0</v>
      </c>
      <c r="AJ33" s="341"/>
      <c r="AK33" s="62"/>
      <c r="AL33" s="38" t="str">
        <f t="shared" si="15"/>
        <v>-</v>
      </c>
      <c r="AM33" s="18"/>
      <c r="AN33" s="18"/>
      <c r="AO33" s="18"/>
      <c r="AP33" s="18"/>
      <c r="AQ33" s="18"/>
      <c r="AR33" s="18"/>
    </row>
    <row r="34" spans="1:44" ht="13.5" x14ac:dyDescent="0.25">
      <c r="A34" s="357"/>
      <c r="B34" s="194">
        <f>+Report!B36</f>
        <v>215</v>
      </c>
      <c r="C34" s="195" t="str">
        <f>+Report!C36</f>
        <v>Commissioning (incl. Air Balancing Verification)</v>
      </c>
      <c r="D34" s="363">
        <f t="shared" si="4"/>
        <v>0</v>
      </c>
      <c r="E34" s="363">
        <f t="shared" si="5"/>
        <v>0</v>
      </c>
      <c r="F34" s="363">
        <f t="shared" si="6"/>
        <v>0</v>
      </c>
      <c r="G34" s="363">
        <f t="shared" si="7"/>
        <v>0</v>
      </c>
      <c r="H34" s="461"/>
      <c r="I34" s="376"/>
      <c r="J34" s="376"/>
      <c r="K34" s="457">
        <f t="shared" si="8"/>
        <v>0</v>
      </c>
      <c r="L34" s="461"/>
      <c r="M34" s="376"/>
      <c r="N34" s="376"/>
      <c r="O34" s="457">
        <f t="shared" si="9"/>
        <v>0</v>
      </c>
      <c r="P34" s="461"/>
      <c r="Q34" s="376"/>
      <c r="R34" s="376"/>
      <c r="S34" s="457">
        <f t="shared" si="10"/>
        <v>0</v>
      </c>
      <c r="T34" s="461"/>
      <c r="U34" s="376"/>
      <c r="V34" s="376"/>
      <c r="W34" s="457">
        <f t="shared" si="11"/>
        <v>0</v>
      </c>
      <c r="X34" s="461"/>
      <c r="Y34" s="376"/>
      <c r="Z34" s="376"/>
      <c r="AA34" s="457">
        <f t="shared" si="12"/>
        <v>0</v>
      </c>
      <c r="AB34" s="461"/>
      <c r="AC34" s="376"/>
      <c r="AD34" s="376"/>
      <c r="AE34" s="457">
        <f t="shared" si="13"/>
        <v>0</v>
      </c>
      <c r="AF34" s="461"/>
      <c r="AG34" s="376"/>
      <c r="AH34" s="376"/>
      <c r="AI34" s="457">
        <f t="shared" si="14"/>
        <v>0</v>
      </c>
      <c r="AJ34" s="341"/>
      <c r="AK34" s="62"/>
      <c r="AL34" s="38" t="str">
        <f t="shared" si="15"/>
        <v>-</v>
      </c>
      <c r="AM34" s="18"/>
      <c r="AN34" s="18"/>
      <c r="AO34" s="18"/>
      <c r="AP34" s="18"/>
      <c r="AQ34" s="18"/>
      <c r="AR34" s="18"/>
    </row>
    <row r="35" spans="1:44" ht="13.5" x14ac:dyDescent="0.25">
      <c r="A35" s="357"/>
      <c r="B35" s="194">
        <f>+Report!B37</f>
        <v>216</v>
      </c>
      <c r="C35" s="195" t="str">
        <f>+Report!C37</f>
        <v>Environmental Assessment / Inspection (Soils, Air, Asbestos, Bio-Hazards)</v>
      </c>
      <c r="D35" s="363">
        <f t="shared" si="4"/>
        <v>0</v>
      </c>
      <c r="E35" s="363">
        <f t="shared" si="5"/>
        <v>0</v>
      </c>
      <c r="F35" s="363">
        <f t="shared" si="6"/>
        <v>0</v>
      </c>
      <c r="G35" s="363">
        <f t="shared" si="7"/>
        <v>0</v>
      </c>
      <c r="H35" s="461"/>
      <c r="I35" s="376"/>
      <c r="J35" s="376"/>
      <c r="K35" s="457">
        <f t="shared" si="8"/>
        <v>0</v>
      </c>
      <c r="L35" s="461"/>
      <c r="M35" s="376"/>
      <c r="N35" s="376"/>
      <c r="O35" s="457">
        <f t="shared" si="9"/>
        <v>0</v>
      </c>
      <c r="P35" s="461"/>
      <c r="Q35" s="376"/>
      <c r="R35" s="376"/>
      <c r="S35" s="457">
        <f t="shared" si="10"/>
        <v>0</v>
      </c>
      <c r="T35" s="461"/>
      <c r="U35" s="376"/>
      <c r="V35" s="376"/>
      <c r="W35" s="457">
        <f t="shared" si="11"/>
        <v>0</v>
      </c>
      <c r="X35" s="461"/>
      <c r="Y35" s="376"/>
      <c r="Z35" s="376"/>
      <c r="AA35" s="457">
        <f t="shared" si="12"/>
        <v>0</v>
      </c>
      <c r="AB35" s="461"/>
      <c r="AC35" s="376"/>
      <c r="AD35" s="376"/>
      <c r="AE35" s="457">
        <f t="shared" si="13"/>
        <v>0</v>
      </c>
      <c r="AF35" s="461"/>
      <c r="AG35" s="376"/>
      <c r="AH35" s="376"/>
      <c r="AI35" s="457">
        <f t="shared" si="14"/>
        <v>0</v>
      </c>
      <c r="AJ35" s="341"/>
      <c r="AK35" s="62"/>
      <c r="AL35" s="38" t="str">
        <f t="shared" si="15"/>
        <v>-</v>
      </c>
      <c r="AM35" s="18"/>
      <c r="AN35" s="18"/>
      <c r="AO35" s="18"/>
      <c r="AP35" s="18"/>
      <c r="AQ35" s="18"/>
      <c r="AR35" s="18"/>
    </row>
    <row r="36" spans="1:44" ht="13.5" x14ac:dyDescent="0.25">
      <c r="A36" s="357"/>
      <c r="B36" s="194">
        <f>+Report!B38</f>
        <v>217</v>
      </c>
      <c r="C36" s="195" t="str">
        <f>+Report!C38</f>
        <v>Signage</v>
      </c>
      <c r="D36" s="363">
        <f t="shared" si="4"/>
        <v>0</v>
      </c>
      <c r="E36" s="363">
        <f t="shared" si="5"/>
        <v>0</v>
      </c>
      <c r="F36" s="363">
        <f t="shared" si="6"/>
        <v>0</v>
      </c>
      <c r="G36" s="363">
        <f t="shared" si="7"/>
        <v>0</v>
      </c>
      <c r="H36" s="461"/>
      <c r="I36" s="376"/>
      <c r="J36" s="376"/>
      <c r="K36" s="457">
        <f t="shared" si="8"/>
        <v>0</v>
      </c>
      <c r="L36" s="461"/>
      <c r="M36" s="376"/>
      <c r="N36" s="376"/>
      <c r="O36" s="457">
        <f t="shared" si="9"/>
        <v>0</v>
      </c>
      <c r="P36" s="461"/>
      <c r="Q36" s="376"/>
      <c r="R36" s="376"/>
      <c r="S36" s="457">
        <f t="shared" si="10"/>
        <v>0</v>
      </c>
      <c r="T36" s="461"/>
      <c r="U36" s="376"/>
      <c r="V36" s="376"/>
      <c r="W36" s="457">
        <f t="shared" si="11"/>
        <v>0</v>
      </c>
      <c r="X36" s="461"/>
      <c r="Y36" s="376"/>
      <c r="Z36" s="376"/>
      <c r="AA36" s="457">
        <f t="shared" si="12"/>
        <v>0</v>
      </c>
      <c r="AB36" s="461"/>
      <c r="AC36" s="376"/>
      <c r="AD36" s="376"/>
      <c r="AE36" s="457">
        <f t="shared" si="13"/>
        <v>0</v>
      </c>
      <c r="AF36" s="461"/>
      <c r="AG36" s="376"/>
      <c r="AH36" s="376"/>
      <c r="AI36" s="457">
        <f t="shared" si="14"/>
        <v>0</v>
      </c>
      <c r="AJ36" s="341"/>
      <c r="AK36" s="62"/>
      <c r="AL36" s="38" t="str">
        <f t="shared" si="15"/>
        <v>-</v>
      </c>
      <c r="AM36" s="18"/>
      <c r="AN36" s="18"/>
      <c r="AO36" s="18"/>
      <c r="AP36" s="18"/>
      <c r="AQ36" s="18"/>
      <c r="AR36" s="18"/>
    </row>
    <row r="37" spans="1:44" ht="13.5" x14ac:dyDescent="0.25">
      <c r="A37" s="357"/>
      <c r="B37" s="194">
        <f>+Report!B39</f>
        <v>218</v>
      </c>
      <c r="C37" s="195" t="str">
        <f>+Report!C39</f>
        <v>Accessibility</v>
      </c>
      <c r="D37" s="363">
        <f t="shared" si="4"/>
        <v>0</v>
      </c>
      <c r="E37" s="363">
        <f t="shared" si="5"/>
        <v>0</v>
      </c>
      <c r="F37" s="363">
        <f t="shared" si="6"/>
        <v>0</v>
      </c>
      <c r="G37" s="363">
        <f t="shared" si="7"/>
        <v>0</v>
      </c>
      <c r="H37" s="461"/>
      <c r="I37" s="376"/>
      <c r="J37" s="376"/>
      <c r="K37" s="457">
        <f t="shared" si="8"/>
        <v>0</v>
      </c>
      <c r="L37" s="461"/>
      <c r="M37" s="376"/>
      <c r="N37" s="376"/>
      <c r="O37" s="457">
        <f t="shared" si="9"/>
        <v>0</v>
      </c>
      <c r="P37" s="461"/>
      <c r="Q37" s="376"/>
      <c r="R37" s="376"/>
      <c r="S37" s="457">
        <f t="shared" si="10"/>
        <v>0</v>
      </c>
      <c r="T37" s="461"/>
      <c r="U37" s="376"/>
      <c r="V37" s="376"/>
      <c r="W37" s="457">
        <f t="shared" si="11"/>
        <v>0</v>
      </c>
      <c r="X37" s="461"/>
      <c r="Y37" s="376"/>
      <c r="Z37" s="376"/>
      <c r="AA37" s="457">
        <f t="shared" si="12"/>
        <v>0</v>
      </c>
      <c r="AB37" s="461"/>
      <c r="AC37" s="376"/>
      <c r="AD37" s="376"/>
      <c r="AE37" s="457">
        <f t="shared" si="13"/>
        <v>0</v>
      </c>
      <c r="AF37" s="461"/>
      <c r="AG37" s="376"/>
      <c r="AH37" s="376"/>
      <c r="AI37" s="457">
        <f t="shared" si="14"/>
        <v>0</v>
      </c>
      <c r="AJ37" s="341"/>
      <c r="AK37" s="62"/>
      <c r="AL37" s="38" t="str">
        <f t="shared" si="15"/>
        <v>-</v>
      </c>
      <c r="AM37" s="18"/>
      <c r="AN37" s="18"/>
      <c r="AO37" s="18"/>
      <c r="AP37" s="18"/>
      <c r="AQ37" s="18"/>
      <c r="AR37" s="18"/>
    </row>
    <row r="38" spans="1:44" ht="13.5" x14ac:dyDescent="0.25">
      <c r="A38" s="357"/>
      <c r="B38" s="194">
        <f>+Report!B40</f>
        <v>219</v>
      </c>
      <c r="C38" s="195" t="str">
        <f>+Report!C40</f>
        <v>Other Professional (Acoustical, lighting, micro climate, traffic control, security key codes etc.)</v>
      </c>
      <c r="D38" s="363">
        <f t="shared" si="4"/>
        <v>0</v>
      </c>
      <c r="E38" s="363">
        <f t="shared" si="5"/>
        <v>0</v>
      </c>
      <c r="F38" s="363">
        <f t="shared" si="6"/>
        <v>0</v>
      </c>
      <c r="G38" s="363">
        <f t="shared" si="7"/>
        <v>0</v>
      </c>
      <c r="H38" s="461"/>
      <c r="I38" s="376"/>
      <c r="J38" s="376"/>
      <c r="K38" s="457">
        <f t="shared" si="8"/>
        <v>0</v>
      </c>
      <c r="L38" s="461"/>
      <c r="M38" s="376"/>
      <c r="N38" s="376"/>
      <c r="O38" s="457">
        <f t="shared" si="9"/>
        <v>0</v>
      </c>
      <c r="P38" s="461"/>
      <c r="Q38" s="376"/>
      <c r="R38" s="376"/>
      <c r="S38" s="457">
        <f t="shared" si="10"/>
        <v>0</v>
      </c>
      <c r="T38" s="461"/>
      <c r="U38" s="376"/>
      <c r="V38" s="376"/>
      <c r="W38" s="457">
        <f t="shared" si="11"/>
        <v>0</v>
      </c>
      <c r="X38" s="461"/>
      <c r="Y38" s="376"/>
      <c r="Z38" s="376"/>
      <c r="AA38" s="457">
        <f t="shared" si="12"/>
        <v>0</v>
      </c>
      <c r="AB38" s="461"/>
      <c r="AC38" s="376"/>
      <c r="AD38" s="376"/>
      <c r="AE38" s="457">
        <f t="shared" si="13"/>
        <v>0</v>
      </c>
      <c r="AF38" s="461"/>
      <c r="AG38" s="376"/>
      <c r="AH38" s="376"/>
      <c r="AI38" s="457">
        <f t="shared" si="14"/>
        <v>0</v>
      </c>
      <c r="AJ38" s="341"/>
      <c r="AK38" s="62"/>
      <c r="AL38" s="38" t="str">
        <f t="shared" si="15"/>
        <v>-</v>
      </c>
      <c r="AM38" s="18"/>
      <c r="AN38" s="18"/>
      <c r="AO38" s="18"/>
      <c r="AP38" s="18"/>
      <c r="AQ38" s="18"/>
      <c r="AR38" s="18"/>
    </row>
    <row r="39" spans="1:44" ht="13.5" x14ac:dyDescent="0.25">
      <c r="A39" s="789"/>
      <c r="B39" s="213"/>
      <c r="C39" s="205" t="str">
        <f>+Report!C41</f>
        <v>Total Miscellaneous Professional Fees</v>
      </c>
      <c r="D39" s="366">
        <f t="shared" ref="D39:AI39" si="16">SUM(D20:D38)</f>
        <v>0</v>
      </c>
      <c r="E39" s="366">
        <f t="shared" si="16"/>
        <v>0</v>
      </c>
      <c r="F39" s="366">
        <f t="shared" si="16"/>
        <v>0</v>
      </c>
      <c r="G39" s="366">
        <f t="shared" si="16"/>
        <v>0</v>
      </c>
      <c r="H39" s="453">
        <f t="shared" si="16"/>
        <v>0</v>
      </c>
      <c r="I39" s="453">
        <f t="shared" si="16"/>
        <v>0</v>
      </c>
      <c r="J39" s="453">
        <f t="shared" si="16"/>
        <v>0</v>
      </c>
      <c r="K39" s="453">
        <f t="shared" si="16"/>
        <v>0</v>
      </c>
      <c r="L39" s="456">
        <f t="shared" si="16"/>
        <v>0</v>
      </c>
      <c r="M39" s="453">
        <f t="shared" si="16"/>
        <v>0</v>
      </c>
      <c r="N39" s="455">
        <f t="shared" si="16"/>
        <v>0</v>
      </c>
      <c r="O39" s="453">
        <f t="shared" si="16"/>
        <v>0</v>
      </c>
      <c r="P39" s="453">
        <f t="shared" si="16"/>
        <v>0</v>
      </c>
      <c r="Q39" s="453">
        <f t="shared" si="16"/>
        <v>0</v>
      </c>
      <c r="R39" s="453">
        <f t="shared" si="16"/>
        <v>0</v>
      </c>
      <c r="S39" s="453">
        <f t="shared" si="16"/>
        <v>0</v>
      </c>
      <c r="T39" s="453">
        <f t="shared" si="16"/>
        <v>0</v>
      </c>
      <c r="U39" s="453">
        <f t="shared" si="16"/>
        <v>0</v>
      </c>
      <c r="V39" s="453">
        <f t="shared" si="16"/>
        <v>0</v>
      </c>
      <c r="W39" s="453">
        <f t="shared" si="16"/>
        <v>0</v>
      </c>
      <c r="X39" s="453">
        <f t="shared" si="16"/>
        <v>0</v>
      </c>
      <c r="Y39" s="453">
        <f t="shared" si="16"/>
        <v>0</v>
      </c>
      <c r="Z39" s="453">
        <f t="shared" si="16"/>
        <v>0</v>
      </c>
      <c r="AA39" s="453">
        <f t="shared" si="16"/>
        <v>0</v>
      </c>
      <c r="AB39" s="453">
        <f t="shared" si="16"/>
        <v>0</v>
      </c>
      <c r="AC39" s="453">
        <f t="shared" si="16"/>
        <v>0</v>
      </c>
      <c r="AD39" s="453">
        <f t="shared" si="16"/>
        <v>0</v>
      </c>
      <c r="AE39" s="453">
        <f t="shared" si="16"/>
        <v>0</v>
      </c>
      <c r="AF39" s="453">
        <f t="shared" si="16"/>
        <v>0</v>
      </c>
      <c r="AG39" s="453">
        <f t="shared" si="16"/>
        <v>0</v>
      </c>
      <c r="AH39" s="453">
        <f t="shared" si="16"/>
        <v>0</v>
      </c>
      <c r="AI39" s="453">
        <f t="shared" si="16"/>
        <v>0</v>
      </c>
      <c r="AJ39" s="341"/>
      <c r="AK39" s="62"/>
      <c r="AL39" s="59" t="s">
        <v>377</v>
      </c>
      <c r="AM39" s="18"/>
      <c r="AN39" s="18"/>
      <c r="AO39" s="18"/>
      <c r="AP39" s="18"/>
      <c r="AQ39" s="18"/>
      <c r="AR39" s="18"/>
    </row>
    <row r="40" spans="1:44" ht="15.75" x14ac:dyDescent="0.25">
      <c r="A40" s="790"/>
      <c r="B40" s="214"/>
      <c r="C40" s="215" t="str">
        <f>+Report!C42</f>
        <v>Total A - Professional Fees</v>
      </c>
      <c r="D40" s="364">
        <f t="shared" ref="D40:AI40" si="17">+D39+D17</f>
        <v>0</v>
      </c>
      <c r="E40" s="364">
        <f t="shared" si="17"/>
        <v>0</v>
      </c>
      <c r="F40" s="364">
        <f t="shared" si="17"/>
        <v>0</v>
      </c>
      <c r="G40" s="364">
        <f t="shared" si="17"/>
        <v>0</v>
      </c>
      <c r="H40" s="365">
        <f t="shared" si="17"/>
        <v>0</v>
      </c>
      <c r="I40" s="365">
        <f t="shared" si="17"/>
        <v>0</v>
      </c>
      <c r="J40" s="365">
        <f t="shared" si="17"/>
        <v>0</v>
      </c>
      <c r="K40" s="368">
        <f t="shared" si="17"/>
        <v>0</v>
      </c>
      <c r="L40" s="365">
        <f t="shared" si="17"/>
        <v>0</v>
      </c>
      <c r="M40" s="365">
        <f t="shared" si="17"/>
        <v>0</v>
      </c>
      <c r="N40" s="365">
        <f t="shared" si="17"/>
        <v>0</v>
      </c>
      <c r="O40" s="368">
        <f t="shared" si="17"/>
        <v>0</v>
      </c>
      <c r="P40" s="365">
        <f t="shared" si="17"/>
        <v>0</v>
      </c>
      <c r="Q40" s="365">
        <f t="shared" si="17"/>
        <v>0</v>
      </c>
      <c r="R40" s="365">
        <f t="shared" si="17"/>
        <v>0</v>
      </c>
      <c r="S40" s="464">
        <f t="shared" si="17"/>
        <v>0</v>
      </c>
      <c r="T40" s="365">
        <f t="shared" si="17"/>
        <v>0</v>
      </c>
      <c r="U40" s="365">
        <f t="shared" si="17"/>
        <v>0</v>
      </c>
      <c r="V40" s="365">
        <f t="shared" si="17"/>
        <v>0</v>
      </c>
      <c r="W40" s="464">
        <f t="shared" si="17"/>
        <v>0</v>
      </c>
      <c r="X40" s="365">
        <f t="shared" si="17"/>
        <v>0</v>
      </c>
      <c r="Y40" s="365">
        <f t="shared" si="17"/>
        <v>0</v>
      </c>
      <c r="Z40" s="365">
        <f t="shared" si="17"/>
        <v>0</v>
      </c>
      <c r="AA40" s="464">
        <f t="shared" si="17"/>
        <v>0</v>
      </c>
      <c r="AB40" s="365">
        <f t="shared" si="17"/>
        <v>0</v>
      </c>
      <c r="AC40" s="365">
        <f t="shared" si="17"/>
        <v>0</v>
      </c>
      <c r="AD40" s="365">
        <f t="shared" si="17"/>
        <v>0</v>
      </c>
      <c r="AE40" s="464">
        <f t="shared" si="17"/>
        <v>0</v>
      </c>
      <c r="AF40" s="365">
        <f t="shared" si="17"/>
        <v>0</v>
      </c>
      <c r="AG40" s="365">
        <f t="shared" si="17"/>
        <v>0</v>
      </c>
      <c r="AH40" s="365">
        <f t="shared" si="17"/>
        <v>0</v>
      </c>
      <c r="AI40" s="464">
        <f t="shared" si="17"/>
        <v>0</v>
      </c>
      <c r="AJ40" s="341"/>
      <c r="AK40" s="62"/>
      <c r="AL40" s="59" t="s">
        <v>377</v>
      </c>
      <c r="AM40" s="18"/>
      <c r="AN40" s="18"/>
      <c r="AO40" s="18"/>
      <c r="AP40" s="18"/>
      <c r="AQ40" s="18"/>
      <c r="AR40" s="18"/>
    </row>
    <row r="41" spans="1:44" ht="13.5" x14ac:dyDescent="0.25">
      <c r="A41" s="357"/>
      <c r="B41" s="217"/>
      <c r="C41" s="218"/>
      <c r="D41" s="218"/>
      <c r="E41" s="218"/>
      <c r="F41" s="218"/>
      <c r="G41" s="361"/>
      <c r="H41" s="352"/>
      <c r="I41" s="352"/>
      <c r="J41" s="352"/>
      <c r="K41" s="458"/>
      <c r="L41" s="352"/>
      <c r="M41" s="352"/>
      <c r="N41" s="352"/>
      <c r="O41" s="458"/>
      <c r="P41" s="352"/>
      <c r="Q41" s="352"/>
      <c r="R41" s="352"/>
      <c r="S41" s="458"/>
      <c r="T41" s="352"/>
      <c r="U41" s="352"/>
      <c r="V41" s="352"/>
      <c r="W41" s="458"/>
      <c r="X41" s="352"/>
      <c r="Y41" s="352"/>
      <c r="Z41" s="352"/>
      <c r="AA41" s="458"/>
      <c r="AB41" s="352"/>
      <c r="AC41" s="352"/>
      <c r="AD41" s="352"/>
      <c r="AE41" s="458"/>
      <c r="AF41" s="352"/>
      <c r="AG41" s="352"/>
      <c r="AH41" s="352"/>
      <c r="AI41" s="458"/>
      <c r="AJ41" s="341"/>
      <c r="AK41" s="62"/>
      <c r="AL41" s="59" t="s">
        <v>377</v>
      </c>
      <c r="AM41" s="18"/>
      <c r="AN41" s="18"/>
      <c r="AO41" s="18"/>
      <c r="AP41" s="18"/>
      <c r="AQ41" s="18"/>
      <c r="AR41" s="18"/>
    </row>
    <row r="42" spans="1:44" ht="15.75" x14ac:dyDescent="0.25">
      <c r="A42" s="329" t="str">
        <f>Report!A44</f>
        <v>B</v>
      </c>
      <c r="B42" s="304" t="str">
        <f>Report!B44</f>
        <v>Soft Costs</v>
      </c>
      <c r="C42" s="106"/>
      <c r="D42" s="106"/>
      <c r="E42" s="106"/>
      <c r="F42" s="106"/>
      <c r="G42" s="360"/>
      <c r="H42" s="351"/>
      <c r="I42" s="351"/>
      <c r="J42" s="351"/>
      <c r="K42" s="459"/>
      <c r="L42" s="351"/>
      <c r="M42" s="351"/>
      <c r="N42" s="351"/>
      <c r="O42" s="459"/>
      <c r="P42" s="351"/>
      <c r="Q42" s="351"/>
      <c r="R42" s="351"/>
      <c r="S42" s="459"/>
      <c r="T42" s="351"/>
      <c r="U42" s="351"/>
      <c r="V42" s="351"/>
      <c r="W42" s="459"/>
      <c r="X42" s="351"/>
      <c r="Y42" s="351"/>
      <c r="Z42" s="351"/>
      <c r="AA42" s="459"/>
      <c r="AB42" s="351"/>
      <c r="AC42" s="351"/>
      <c r="AD42" s="351"/>
      <c r="AE42" s="459"/>
      <c r="AF42" s="351"/>
      <c r="AG42" s="351"/>
      <c r="AH42" s="351"/>
      <c r="AI42" s="459"/>
      <c r="AJ42" s="341"/>
      <c r="AK42" s="62"/>
      <c r="AL42" s="59" t="s">
        <v>377</v>
      </c>
      <c r="AM42" s="18"/>
      <c r="AN42" s="18"/>
      <c r="AO42" s="18"/>
      <c r="AP42" s="18"/>
      <c r="AQ42" s="18"/>
      <c r="AR42" s="18"/>
    </row>
    <row r="43" spans="1:44" ht="15" x14ac:dyDescent="0.25">
      <c r="A43" s="306">
        <f>+Report!A45</f>
        <v>300</v>
      </c>
      <c r="B43" s="303" t="str">
        <f>+Report!B45</f>
        <v>Site Development Costs</v>
      </c>
      <c r="C43" s="107"/>
      <c r="D43" s="107"/>
      <c r="E43" s="107"/>
      <c r="F43" s="107"/>
      <c r="G43" s="360"/>
      <c r="H43" s="351"/>
      <c r="I43" s="351"/>
      <c r="J43" s="351"/>
      <c r="K43" s="460"/>
      <c r="L43" s="351"/>
      <c r="M43" s="351"/>
      <c r="N43" s="351"/>
      <c r="O43" s="460"/>
      <c r="P43" s="351"/>
      <c r="Q43" s="351"/>
      <c r="R43" s="351"/>
      <c r="S43" s="460"/>
      <c r="T43" s="351"/>
      <c r="U43" s="351"/>
      <c r="V43" s="351"/>
      <c r="W43" s="460"/>
      <c r="X43" s="351"/>
      <c r="Y43" s="351"/>
      <c r="Z43" s="351"/>
      <c r="AA43" s="460"/>
      <c r="AB43" s="351"/>
      <c r="AC43" s="351"/>
      <c r="AD43" s="351"/>
      <c r="AE43" s="460"/>
      <c r="AF43" s="351"/>
      <c r="AG43" s="351"/>
      <c r="AH43" s="351"/>
      <c r="AI43" s="460"/>
      <c r="AJ43" s="341"/>
      <c r="AK43" s="62"/>
      <c r="AL43" s="59" t="s">
        <v>377</v>
      </c>
      <c r="AM43" s="18"/>
      <c r="AN43" s="18"/>
      <c r="AO43" s="18"/>
      <c r="AP43" s="18"/>
      <c r="AQ43" s="18"/>
      <c r="AR43" s="18"/>
    </row>
    <row r="44" spans="1:44" ht="13.5" x14ac:dyDescent="0.25">
      <c r="A44" s="307"/>
      <c r="B44" s="114">
        <f>+Report!B46</f>
        <v>301</v>
      </c>
      <c r="C44" s="101" t="str">
        <f>+Report!C46</f>
        <v>Letter of Credit - City of Ottawa</v>
      </c>
      <c r="D44" s="363">
        <f t="shared" ref="D44:G48" si="18">IF($AI$110&lt;&gt;0,AF44,IF($AE$110&lt;&gt;0,AB44,IF($AA$110&lt;&gt;0,X44,IF($W$110&lt;&gt;0,T44,IF($S$110&lt;&gt;0,P44,IF($O$110&lt;&gt;0,L44,H44))))))</f>
        <v>0</v>
      </c>
      <c r="E44" s="363">
        <f t="shared" si="18"/>
        <v>0</v>
      </c>
      <c r="F44" s="363">
        <f t="shared" si="18"/>
        <v>0</v>
      </c>
      <c r="G44" s="363">
        <f t="shared" si="18"/>
        <v>0</v>
      </c>
      <c r="H44" s="461"/>
      <c r="I44" s="376"/>
      <c r="J44" s="376"/>
      <c r="K44" s="457">
        <f t="shared" ref="K44:K48" si="19">SUBTOTAL(9,H44:J44)</f>
        <v>0</v>
      </c>
      <c r="L44" s="461"/>
      <c r="M44" s="376"/>
      <c r="N44" s="376"/>
      <c r="O44" s="457">
        <f t="shared" ref="O44:O48" si="20">SUBTOTAL(9,L44:N44)</f>
        <v>0</v>
      </c>
      <c r="P44" s="461"/>
      <c r="Q44" s="376"/>
      <c r="R44" s="376"/>
      <c r="S44" s="457">
        <f t="shared" ref="S44:S48" si="21">SUBTOTAL(9,P44:R44)</f>
        <v>0</v>
      </c>
      <c r="T44" s="461"/>
      <c r="U44" s="376"/>
      <c r="V44" s="376"/>
      <c r="W44" s="457">
        <f t="shared" ref="W44:W48" si="22">SUBTOTAL(9,T44:V44)</f>
        <v>0</v>
      </c>
      <c r="X44" s="461"/>
      <c r="Y44" s="376"/>
      <c r="Z44" s="376"/>
      <c r="AA44" s="457">
        <f t="shared" ref="AA44:AA48" si="23">SUBTOTAL(9,X44:Z44)</f>
        <v>0</v>
      </c>
      <c r="AB44" s="461"/>
      <c r="AC44" s="376"/>
      <c r="AD44" s="376"/>
      <c r="AE44" s="457">
        <f t="shared" ref="AE44:AE48" si="24">SUBTOTAL(9,AB44:AD44)</f>
        <v>0</v>
      </c>
      <c r="AF44" s="461"/>
      <c r="AG44" s="376"/>
      <c r="AH44" s="376"/>
      <c r="AI44" s="457">
        <f t="shared" ref="AI44:AI48" si="25">SUBTOTAL(9,AF44:AH44)</f>
        <v>0</v>
      </c>
      <c r="AJ44" s="341"/>
      <c r="AK44" s="62"/>
      <c r="AL44" s="38" t="str">
        <f t="shared" ref="AL44:AL48" si="26">IF(OR(K44&lt;&gt;0,O44&lt;&gt;0,S44&lt;&gt;0,W44&lt;&gt;0,AA44&lt;&gt;0,AE44&lt;&gt;0,AI44&lt;&gt;0),"Print line","-")</f>
        <v>-</v>
      </c>
      <c r="AM44" s="18"/>
      <c r="AN44" s="18"/>
      <c r="AO44" s="18"/>
      <c r="AP44" s="18"/>
      <c r="AQ44" s="18"/>
      <c r="AR44" s="18"/>
    </row>
    <row r="45" spans="1:44" ht="13.5" x14ac:dyDescent="0.25">
      <c r="A45" s="307"/>
      <c r="B45" s="114">
        <f>+Report!B47</f>
        <v>302</v>
      </c>
      <c r="C45" s="101" t="str">
        <f>+Report!C47</f>
        <v>Certification (LEED)</v>
      </c>
      <c r="D45" s="363">
        <f t="shared" si="18"/>
        <v>0</v>
      </c>
      <c r="E45" s="363">
        <f t="shared" si="18"/>
        <v>0</v>
      </c>
      <c r="F45" s="363">
        <f t="shared" si="18"/>
        <v>0</v>
      </c>
      <c r="G45" s="363">
        <f t="shared" si="18"/>
        <v>0</v>
      </c>
      <c r="H45" s="461"/>
      <c r="I45" s="376"/>
      <c r="J45" s="376"/>
      <c r="K45" s="457">
        <f t="shared" si="19"/>
        <v>0</v>
      </c>
      <c r="L45" s="461"/>
      <c r="M45" s="376"/>
      <c r="N45" s="376"/>
      <c r="O45" s="457">
        <f t="shared" si="20"/>
        <v>0</v>
      </c>
      <c r="P45" s="461"/>
      <c r="Q45" s="376"/>
      <c r="R45" s="376"/>
      <c r="S45" s="457">
        <f t="shared" si="21"/>
        <v>0</v>
      </c>
      <c r="T45" s="461"/>
      <c r="U45" s="376"/>
      <c r="V45" s="376"/>
      <c r="W45" s="457">
        <f t="shared" si="22"/>
        <v>0</v>
      </c>
      <c r="X45" s="461"/>
      <c r="Y45" s="376"/>
      <c r="Z45" s="376"/>
      <c r="AA45" s="457">
        <f t="shared" si="23"/>
        <v>0</v>
      </c>
      <c r="AB45" s="461"/>
      <c r="AC45" s="376"/>
      <c r="AD45" s="376"/>
      <c r="AE45" s="457">
        <f t="shared" si="24"/>
        <v>0</v>
      </c>
      <c r="AF45" s="461"/>
      <c r="AG45" s="376"/>
      <c r="AH45" s="376"/>
      <c r="AI45" s="457">
        <f t="shared" si="25"/>
        <v>0</v>
      </c>
      <c r="AJ45" s="341"/>
      <c r="AK45" s="62"/>
      <c r="AL45" s="38" t="str">
        <f t="shared" si="26"/>
        <v>-</v>
      </c>
      <c r="AM45" s="18"/>
      <c r="AN45" s="18"/>
      <c r="AO45" s="18"/>
      <c r="AP45" s="18"/>
      <c r="AQ45" s="18"/>
      <c r="AR45" s="18"/>
    </row>
    <row r="46" spans="1:44" ht="13.5" x14ac:dyDescent="0.25">
      <c r="A46" s="307"/>
      <c r="B46" s="114">
        <f>+Report!B48</f>
        <v>303</v>
      </c>
      <c r="C46" s="101" t="str">
        <f>+Report!C48</f>
        <v>Environmental Approvals (i.e.. MOE)</v>
      </c>
      <c r="D46" s="363">
        <f t="shared" si="18"/>
        <v>0</v>
      </c>
      <c r="E46" s="363">
        <f t="shared" si="18"/>
        <v>0</v>
      </c>
      <c r="F46" s="363">
        <f t="shared" si="18"/>
        <v>0</v>
      </c>
      <c r="G46" s="363">
        <f t="shared" si="18"/>
        <v>0</v>
      </c>
      <c r="H46" s="461"/>
      <c r="I46" s="376"/>
      <c r="J46" s="376"/>
      <c r="K46" s="457">
        <f t="shared" si="19"/>
        <v>0</v>
      </c>
      <c r="L46" s="461"/>
      <c r="M46" s="376"/>
      <c r="N46" s="376"/>
      <c r="O46" s="457">
        <f t="shared" si="20"/>
        <v>0</v>
      </c>
      <c r="P46" s="461"/>
      <c r="Q46" s="376"/>
      <c r="R46" s="376"/>
      <c r="S46" s="457">
        <f t="shared" si="21"/>
        <v>0</v>
      </c>
      <c r="T46" s="461"/>
      <c r="U46" s="376"/>
      <c r="V46" s="376"/>
      <c r="W46" s="457">
        <f t="shared" si="22"/>
        <v>0</v>
      </c>
      <c r="X46" s="461"/>
      <c r="Y46" s="376"/>
      <c r="Z46" s="376"/>
      <c r="AA46" s="457">
        <f t="shared" si="23"/>
        <v>0</v>
      </c>
      <c r="AB46" s="461"/>
      <c r="AC46" s="376"/>
      <c r="AD46" s="376"/>
      <c r="AE46" s="457">
        <f t="shared" si="24"/>
        <v>0</v>
      </c>
      <c r="AF46" s="461"/>
      <c r="AG46" s="376"/>
      <c r="AH46" s="376"/>
      <c r="AI46" s="457">
        <f t="shared" si="25"/>
        <v>0</v>
      </c>
      <c r="AJ46" s="341"/>
      <c r="AK46" s="62"/>
      <c r="AL46" s="38" t="str">
        <f t="shared" si="26"/>
        <v>-</v>
      </c>
      <c r="AM46" s="18"/>
      <c r="AN46" s="18"/>
      <c r="AO46" s="18"/>
      <c r="AP46" s="18"/>
      <c r="AQ46" s="18"/>
      <c r="AR46" s="18"/>
    </row>
    <row r="47" spans="1:44" ht="13.5" x14ac:dyDescent="0.25">
      <c r="A47" s="307"/>
      <c r="B47" s="114">
        <f>+Report!B49</f>
        <v>304</v>
      </c>
      <c r="C47" s="101" t="str">
        <f>+Report!C49</f>
        <v>Community &amp; Master Plan Issues</v>
      </c>
      <c r="D47" s="363">
        <f t="shared" si="18"/>
        <v>0</v>
      </c>
      <c r="E47" s="363">
        <f t="shared" si="18"/>
        <v>0</v>
      </c>
      <c r="F47" s="363">
        <f t="shared" si="18"/>
        <v>0</v>
      </c>
      <c r="G47" s="363">
        <f t="shared" si="18"/>
        <v>0</v>
      </c>
      <c r="H47" s="461"/>
      <c r="I47" s="376"/>
      <c r="J47" s="376"/>
      <c r="K47" s="457">
        <f t="shared" si="19"/>
        <v>0</v>
      </c>
      <c r="L47" s="461"/>
      <c r="M47" s="376"/>
      <c r="N47" s="376"/>
      <c r="O47" s="457">
        <f t="shared" si="20"/>
        <v>0</v>
      </c>
      <c r="P47" s="461"/>
      <c r="Q47" s="376"/>
      <c r="R47" s="376"/>
      <c r="S47" s="457">
        <f t="shared" si="21"/>
        <v>0</v>
      </c>
      <c r="T47" s="461"/>
      <c r="U47" s="376"/>
      <c r="V47" s="376"/>
      <c r="W47" s="457">
        <f t="shared" si="22"/>
        <v>0</v>
      </c>
      <c r="X47" s="461"/>
      <c r="Y47" s="376"/>
      <c r="Z47" s="376"/>
      <c r="AA47" s="457">
        <f t="shared" si="23"/>
        <v>0</v>
      </c>
      <c r="AB47" s="461"/>
      <c r="AC47" s="376"/>
      <c r="AD47" s="376"/>
      <c r="AE47" s="457">
        <f t="shared" si="24"/>
        <v>0</v>
      </c>
      <c r="AF47" s="461"/>
      <c r="AG47" s="376"/>
      <c r="AH47" s="376"/>
      <c r="AI47" s="457">
        <f t="shared" si="25"/>
        <v>0</v>
      </c>
      <c r="AJ47" s="341"/>
      <c r="AK47" s="62"/>
      <c r="AL47" s="38" t="str">
        <f t="shared" si="26"/>
        <v>-</v>
      </c>
      <c r="AM47" s="18"/>
      <c r="AN47" s="18"/>
      <c r="AO47" s="18"/>
      <c r="AP47" s="18"/>
      <c r="AQ47" s="18"/>
      <c r="AR47" s="18"/>
    </row>
    <row r="48" spans="1:44" ht="13.5" x14ac:dyDescent="0.25">
      <c r="A48" s="307"/>
      <c r="B48" s="114">
        <f>+Report!B50</f>
        <v>305</v>
      </c>
      <c r="C48" s="101" t="str">
        <f>+Report!C50</f>
        <v>Permits (building, development)</v>
      </c>
      <c r="D48" s="363">
        <f t="shared" si="18"/>
        <v>0</v>
      </c>
      <c r="E48" s="363">
        <f t="shared" si="18"/>
        <v>0</v>
      </c>
      <c r="F48" s="363">
        <f t="shared" si="18"/>
        <v>0</v>
      </c>
      <c r="G48" s="363">
        <f t="shared" si="18"/>
        <v>0</v>
      </c>
      <c r="H48" s="461"/>
      <c r="I48" s="376"/>
      <c r="J48" s="376"/>
      <c r="K48" s="457">
        <f t="shared" si="19"/>
        <v>0</v>
      </c>
      <c r="L48" s="461"/>
      <c r="M48" s="376"/>
      <c r="N48" s="376"/>
      <c r="O48" s="457">
        <f t="shared" si="20"/>
        <v>0</v>
      </c>
      <c r="P48" s="461"/>
      <c r="Q48" s="376"/>
      <c r="R48" s="376"/>
      <c r="S48" s="457">
        <f t="shared" si="21"/>
        <v>0</v>
      </c>
      <c r="T48" s="461"/>
      <c r="U48" s="376"/>
      <c r="V48" s="376"/>
      <c r="W48" s="457">
        <f t="shared" si="22"/>
        <v>0</v>
      </c>
      <c r="X48" s="461"/>
      <c r="Y48" s="376"/>
      <c r="Z48" s="376"/>
      <c r="AA48" s="457">
        <f t="shared" si="23"/>
        <v>0</v>
      </c>
      <c r="AB48" s="461"/>
      <c r="AC48" s="376"/>
      <c r="AD48" s="376"/>
      <c r="AE48" s="457">
        <f t="shared" si="24"/>
        <v>0</v>
      </c>
      <c r="AF48" s="461"/>
      <c r="AG48" s="376"/>
      <c r="AH48" s="376"/>
      <c r="AI48" s="457">
        <f t="shared" si="25"/>
        <v>0</v>
      </c>
      <c r="AJ48" s="341"/>
      <c r="AK48" s="62"/>
      <c r="AL48" s="38" t="str">
        <f t="shared" si="26"/>
        <v>-</v>
      </c>
      <c r="AM48" s="18"/>
      <c r="AN48" s="18"/>
      <c r="AO48" s="18"/>
      <c r="AP48" s="18"/>
      <c r="AQ48" s="18"/>
      <c r="AR48" s="18"/>
    </row>
    <row r="49" spans="1:44" ht="13.5" x14ac:dyDescent="0.25">
      <c r="A49" s="791"/>
      <c r="B49" s="205"/>
      <c r="C49" s="205" t="str">
        <f>Report!C51</f>
        <v>Total Site Development Costs</v>
      </c>
      <c r="D49" s="366">
        <f t="shared" ref="D49:AI49" si="27">SUM(D44:D48)</f>
        <v>0</v>
      </c>
      <c r="E49" s="366">
        <f t="shared" si="27"/>
        <v>0</v>
      </c>
      <c r="F49" s="366">
        <f t="shared" si="27"/>
        <v>0</v>
      </c>
      <c r="G49" s="366">
        <f t="shared" si="27"/>
        <v>0</v>
      </c>
      <c r="H49" s="453">
        <f t="shared" si="27"/>
        <v>0</v>
      </c>
      <c r="I49" s="453">
        <f t="shared" si="27"/>
        <v>0</v>
      </c>
      <c r="J49" s="453">
        <f t="shared" si="27"/>
        <v>0</v>
      </c>
      <c r="K49" s="453">
        <f t="shared" si="27"/>
        <v>0</v>
      </c>
      <c r="L49" s="456">
        <f t="shared" si="27"/>
        <v>0</v>
      </c>
      <c r="M49" s="453">
        <f t="shared" si="27"/>
        <v>0</v>
      </c>
      <c r="N49" s="455">
        <f t="shared" si="27"/>
        <v>0</v>
      </c>
      <c r="O49" s="453">
        <f t="shared" si="27"/>
        <v>0</v>
      </c>
      <c r="P49" s="453">
        <f t="shared" si="27"/>
        <v>0</v>
      </c>
      <c r="Q49" s="453">
        <f t="shared" si="27"/>
        <v>0</v>
      </c>
      <c r="R49" s="453">
        <f t="shared" si="27"/>
        <v>0</v>
      </c>
      <c r="S49" s="453">
        <f t="shared" si="27"/>
        <v>0</v>
      </c>
      <c r="T49" s="453">
        <f t="shared" si="27"/>
        <v>0</v>
      </c>
      <c r="U49" s="453">
        <f t="shared" si="27"/>
        <v>0</v>
      </c>
      <c r="V49" s="453">
        <f t="shared" si="27"/>
        <v>0</v>
      </c>
      <c r="W49" s="453">
        <f t="shared" si="27"/>
        <v>0</v>
      </c>
      <c r="X49" s="453">
        <f t="shared" si="27"/>
        <v>0</v>
      </c>
      <c r="Y49" s="453">
        <f t="shared" si="27"/>
        <v>0</v>
      </c>
      <c r="Z49" s="453">
        <f t="shared" si="27"/>
        <v>0</v>
      </c>
      <c r="AA49" s="453">
        <f t="shared" si="27"/>
        <v>0</v>
      </c>
      <c r="AB49" s="453">
        <f t="shared" si="27"/>
        <v>0</v>
      </c>
      <c r="AC49" s="453">
        <f t="shared" si="27"/>
        <v>0</v>
      </c>
      <c r="AD49" s="453">
        <f t="shared" si="27"/>
        <v>0</v>
      </c>
      <c r="AE49" s="453">
        <f t="shared" si="27"/>
        <v>0</v>
      </c>
      <c r="AF49" s="453">
        <f t="shared" si="27"/>
        <v>0</v>
      </c>
      <c r="AG49" s="453">
        <f t="shared" si="27"/>
        <v>0</v>
      </c>
      <c r="AH49" s="453">
        <f t="shared" si="27"/>
        <v>0</v>
      </c>
      <c r="AI49" s="453">
        <f t="shared" si="27"/>
        <v>0</v>
      </c>
      <c r="AJ49" s="341"/>
      <c r="AK49" s="62"/>
      <c r="AL49" s="59" t="s">
        <v>377</v>
      </c>
      <c r="AM49" s="18"/>
      <c r="AN49" s="18"/>
      <c r="AO49" s="18"/>
      <c r="AP49" s="18"/>
      <c r="AQ49" s="18"/>
      <c r="AR49" s="18"/>
    </row>
    <row r="50" spans="1:44" ht="13.5" x14ac:dyDescent="0.25">
      <c r="A50" s="357"/>
      <c r="B50" s="194"/>
      <c r="C50" s="195"/>
      <c r="D50" s="195"/>
      <c r="E50" s="195"/>
      <c r="F50" s="195"/>
      <c r="G50" s="359"/>
      <c r="H50" s="350"/>
      <c r="I50" s="350"/>
      <c r="J50" s="350"/>
      <c r="K50" s="459"/>
      <c r="L50" s="350"/>
      <c r="M50" s="350"/>
      <c r="N50" s="350"/>
      <c r="O50" s="459"/>
      <c r="P50" s="350"/>
      <c r="Q50" s="350"/>
      <c r="R50" s="350"/>
      <c r="S50" s="374"/>
      <c r="T50" s="350"/>
      <c r="U50" s="350"/>
      <c r="V50" s="350"/>
      <c r="W50" s="374"/>
      <c r="X50" s="350"/>
      <c r="Y50" s="350"/>
      <c r="Z50" s="350"/>
      <c r="AA50" s="374"/>
      <c r="AB50" s="350"/>
      <c r="AC50" s="350"/>
      <c r="AD50" s="350"/>
      <c r="AE50" s="374"/>
      <c r="AF50" s="350"/>
      <c r="AG50" s="350"/>
      <c r="AH50" s="350"/>
      <c r="AI50" s="374"/>
      <c r="AJ50" s="341"/>
      <c r="AK50" s="62"/>
      <c r="AL50" s="59" t="s">
        <v>377</v>
      </c>
      <c r="AM50" s="18"/>
      <c r="AN50" s="18"/>
      <c r="AO50" s="18"/>
      <c r="AP50" s="18"/>
      <c r="AQ50" s="18"/>
      <c r="AR50" s="18"/>
    </row>
    <row r="51" spans="1:44" ht="15" x14ac:dyDescent="0.25">
      <c r="A51" s="306">
        <f>Report!A53</f>
        <v>400</v>
      </c>
      <c r="B51" s="303" t="str">
        <f>Report!B53</f>
        <v>Related Soft Costs</v>
      </c>
      <c r="C51" s="107"/>
      <c r="D51" s="107"/>
      <c r="E51" s="107"/>
      <c r="F51" s="107"/>
      <c r="G51" s="360"/>
      <c r="H51" s="351"/>
      <c r="I51" s="351"/>
      <c r="J51" s="351"/>
      <c r="K51" s="460"/>
      <c r="L51" s="351"/>
      <c r="M51" s="351"/>
      <c r="N51" s="351"/>
      <c r="O51" s="460"/>
      <c r="P51" s="351"/>
      <c r="Q51" s="351"/>
      <c r="R51" s="351"/>
      <c r="S51" s="374"/>
      <c r="T51" s="351"/>
      <c r="U51" s="351"/>
      <c r="V51" s="351"/>
      <c r="W51" s="374"/>
      <c r="X51" s="351"/>
      <c r="Y51" s="351"/>
      <c r="Z51" s="351"/>
      <c r="AA51" s="374"/>
      <c r="AB51" s="351"/>
      <c r="AC51" s="351"/>
      <c r="AD51" s="351"/>
      <c r="AE51" s="374"/>
      <c r="AF51" s="351"/>
      <c r="AG51" s="351"/>
      <c r="AH51" s="351"/>
      <c r="AI51" s="374"/>
      <c r="AJ51" s="341"/>
      <c r="AK51" s="62"/>
      <c r="AL51" s="59" t="s">
        <v>377</v>
      </c>
      <c r="AM51" s="18"/>
      <c r="AN51" s="18"/>
      <c r="AO51" s="18"/>
      <c r="AP51" s="18"/>
      <c r="AQ51" s="18"/>
      <c r="AR51" s="18"/>
    </row>
    <row r="52" spans="1:44" ht="13.5" x14ac:dyDescent="0.25">
      <c r="A52" s="307"/>
      <c r="B52" s="114">
        <f>+Report!B54</f>
        <v>401</v>
      </c>
      <c r="C52" s="101" t="str">
        <f>+Report!C54</f>
        <v>Insurance</v>
      </c>
      <c r="D52" s="363">
        <f t="shared" ref="D52:G55" si="28">IF($AI$110&lt;&gt;0,AF52,IF($AE$110&lt;&gt;0,AB52,IF($AA$110&lt;&gt;0,X52,IF($W$110&lt;&gt;0,T52,IF($S$110&lt;&gt;0,P52,IF($O$110&lt;&gt;0,L52,H52))))))</f>
        <v>0</v>
      </c>
      <c r="E52" s="363">
        <f t="shared" si="28"/>
        <v>0</v>
      </c>
      <c r="F52" s="363">
        <f t="shared" si="28"/>
        <v>0</v>
      </c>
      <c r="G52" s="363">
        <f t="shared" si="28"/>
        <v>0</v>
      </c>
      <c r="H52" s="461"/>
      <c r="I52" s="376"/>
      <c r="J52" s="376"/>
      <c r="K52" s="457">
        <f t="shared" ref="K52" si="29">SUBTOTAL(9,H52:J52)</f>
        <v>0</v>
      </c>
      <c r="L52" s="461"/>
      <c r="M52" s="376"/>
      <c r="N52" s="376"/>
      <c r="O52" s="457">
        <f t="shared" ref="O52:O55" si="30">SUBTOTAL(9,L52:N52)</f>
        <v>0</v>
      </c>
      <c r="P52" s="461"/>
      <c r="Q52" s="376"/>
      <c r="R52" s="376"/>
      <c r="S52" s="457">
        <f t="shared" ref="S52:S55" si="31">SUBTOTAL(9,P52:R52)</f>
        <v>0</v>
      </c>
      <c r="T52" s="461"/>
      <c r="U52" s="376"/>
      <c r="V52" s="376"/>
      <c r="W52" s="457">
        <f t="shared" ref="W52:W55" si="32">SUBTOTAL(9,T52:V52)</f>
        <v>0</v>
      </c>
      <c r="X52" s="461"/>
      <c r="Y52" s="376"/>
      <c r="Z52" s="376"/>
      <c r="AA52" s="457">
        <f t="shared" ref="AA52:AA55" si="33">SUBTOTAL(9,X52:Z52)</f>
        <v>0</v>
      </c>
      <c r="AB52" s="461"/>
      <c r="AC52" s="376"/>
      <c r="AD52" s="376"/>
      <c r="AE52" s="457">
        <f t="shared" ref="AE52:AE55" si="34">SUBTOTAL(9,AB52:AD52)</f>
        <v>0</v>
      </c>
      <c r="AF52" s="461"/>
      <c r="AG52" s="376"/>
      <c r="AH52" s="376"/>
      <c r="AI52" s="457">
        <f t="shared" ref="AI52:AI55" si="35">SUBTOTAL(9,AF52:AH52)</f>
        <v>0</v>
      </c>
      <c r="AJ52" s="341"/>
      <c r="AK52" s="62"/>
      <c r="AL52" s="38" t="str">
        <f t="shared" ref="AL52:AL55" si="36">IF(OR(K52&lt;&gt;0,O52&lt;&gt;0,S52&lt;&gt;0,W52&lt;&gt;0,AA52&lt;&gt;0,AE52&lt;&gt;0,AI52&lt;&gt;0),"Print line","-")</f>
        <v>-</v>
      </c>
      <c r="AM52" s="18"/>
      <c r="AN52" s="18"/>
      <c r="AO52" s="18"/>
      <c r="AP52" s="18"/>
      <c r="AQ52" s="18"/>
      <c r="AR52" s="18"/>
    </row>
    <row r="53" spans="1:44" ht="13.5" x14ac:dyDescent="0.25">
      <c r="A53" s="307"/>
      <c r="B53" s="114">
        <f>+Report!B55</f>
        <v>402</v>
      </c>
      <c r="C53" s="101" t="str">
        <f>+Report!C55</f>
        <v>Moving</v>
      </c>
      <c r="D53" s="363">
        <f t="shared" si="28"/>
        <v>0</v>
      </c>
      <c r="E53" s="363">
        <f t="shared" si="28"/>
        <v>0</v>
      </c>
      <c r="F53" s="363">
        <f t="shared" si="28"/>
        <v>0</v>
      </c>
      <c r="G53" s="363">
        <f t="shared" si="28"/>
        <v>0</v>
      </c>
      <c r="H53" s="461"/>
      <c r="I53" s="376"/>
      <c r="J53" s="376"/>
      <c r="K53" s="457">
        <f t="shared" ref="K53:K55" si="37">SUBTOTAL(9,H53:J53)</f>
        <v>0</v>
      </c>
      <c r="L53" s="461"/>
      <c r="M53" s="376"/>
      <c r="N53" s="376"/>
      <c r="O53" s="457">
        <f t="shared" si="30"/>
        <v>0</v>
      </c>
      <c r="P53" s="461"/>
      <c r="Q53" s="376"/>
      <c r="R53" s="376"/>
      <c r="S53" s="457">
        <f t="shared" si="31"/>
        <v>0</v>
      </c>
      <c r="T53" s="461"/>
      <c r="U53" s="376"/>
      <c r="V53" s="376"/>
      <c r="W53" s="457">
        <f t="shared" si="32"/>
        <v>0</v>
      </c>
      <c r="X53" s="461"/>
      <c r="Y53" s="376"/>
      <c r="Z53" s="376"/>
      <c r="AA53" s="457">
        <f t="shared" si="33"/>
        <v>0</v>
      </c>
      <c r="AB53" s="461"/>
      <c r="AC53" s="376"/>
      <c r="AD53" s="376"/>
      <c r="AE53" s="457">
        <f t="shared" si="34"/>
        <v>0</v>
      </c>
      <c r="AF53" s="461"/>
      <c r="AG53" s="376"/>
      <c r="AH53" s="376"/>
      <c r="AI53" s="457">
        <f t="shared" si="35"/>
        <v>0</v>
      </c>
      <c r="AJ53" s="341"/>
      <c r="AK53" s="62"/>
      <c r="AL53" s="38" t="str">
        <f t="shared" si="36"/>
        <v>-</v>
      </c>
      <c r="AM53" s="18"/>
      <c r="AN53" s="18"/>
      <c r="AO53" s="18"/>
      <c r="AP53" s="18"/>
      <c r="AQ53" s="18"/>
      <c r="AR53" s="18"/>
    </row>
    <row r="54" spans="1:44" ht="13.5" x14ac:dyDescent="0.25">
      <c r="A54" s="307"/>
      <c r="B54" s="114">
        <f>+Report!B56</f>
        <v>403</v>
      </c>
      <c r="C54" s="101" t="str">
        <f>+Report!C56</f>
        <v>Storage (Special Requests, $15.00/sq...)</v>
      </c>
      <c r="D54" s="363">
        <f t="shared" si="28"/>
        <v>0</v>
      </c>
      <c r="E54" s="363">
        <f t="shared" si="28"/>
        <v>0</v>
      </c>
      <c r="F54" s="363">
        <f t="shared" si="28"/>
        <v>0</v>
      </c>
      <c r="G54" s="363">
        <f t="shared" si="28"/>
        <v>0</v>
      </c>
      <c r="H54" s="461"/>
      <c r="I54" s="376"/>
      <c r="J54" s="376"/>
      <c r="K54" s="457">
        <f t="shared" si="37"/>
        <v>0</v>
      </c>
      <c r="L54" s="461"/>
      <c r="M54" s="376"/>
      <c r="N54" s="376"/>
      <c r="O54" s="457">
        <f t="shared" si="30"/>
        <v>0</v>
      </c>
      <c r="P54" s="461"/>
      <c r="Q54" s="376"/>
      <c r="R54" s="376"/>
      <c r="S54" s="457">
        <f t="shared" si="31"/>
        <v>0</v>
      </c>
      <c r="T54" s="461"/>
      <c r="U54" s="376"/>
      <c r="V54" s="376"/>
      <c r="W54" s="457">
        <f t="shared" si="32"/>
        <v>0</v>
      </c>
      <c r="X54" s="461"/>
      <c r="Y54" s="376"/>
      <c r="Z54" s="376"/>
      <c r="AA54" s="457">
        <f t="shared" si="33"/>
        <v>0</v>
      </c>
      <c r="AB54" s="461"/>
      <c r="AC54" s="376"/>
      <c r="AD54" s="376"/>
      <c r="AE54" s="457">
        <f t="shared" si="34"/>
        <v>0</v>
      </c>
      <c r="AF54" s="461"/>
      <c r="AG54" s="376"/>
      <c r="AH54" s="376"/>
      <c r="AI54" s="457">
        <f t="shared" si="35"/>
        <v>0</v>
      </c>
      <c r="AJ54" s="341"/>
      <c r="AK54" s="62"/>
      <c r="AL54" s="38" t="str">
        <f t="shared" si="36"/>
        <v>-</v>
      </c>
      <c r="AM54" s="18"/>
      <c r="AN54" s="18"/>
      <c r="AO54" s="18"/>
      <c r="AP54" s="18"/>
      <c r="AQ54" s="18"/>
      <c r="AR54" s="18"/>
    </row>
    <row r="55" spans="1:44" ht="13.5" x14ac:dyDescent="0.25">
      <c r="A55" s="307"/>
      <c r="B55" s="114">
        <f>+Report!B57</f>
        <v>404</v>
      </c>
      <c r="C55" s="101" t="str">
        <f>+Report!C57</f>
        <v>Miscellaneous Expenses (i.e.. Travel Expenses, Additional Printing)</v>
      </c>
      <c r="D55" s="363">
        <f t="shared" si="28"/>
        <v>0</v>
      </c>
      <c r="E55" s="363">
        <f t="shared" si="28"/>
        <v>0</v>
      </c>
      <c r="F55" s="363">
        <f t="shared" si="28"/>
        <v>0</v>
      </c>
      <c r="G55" s="363">
        <f t="shared" si="28"/>
        <v>0</v>
      </c>
      <c r="H55" s="461"/>
      <c r="I55" s="376"/>
      <c r="J55" s="376"/>
      <c r="K55" s="457">
        <f t="shared" si="37"/>
        <v>0</v>
      </c>
      <c r="L55" s="461"/>
      <c r="M55" s="376"/>
      <c r="N55" s="376"/>
      <c r="O55" s="457">
        <f t="shared" si="30"/>
        <v>0</v>
      </c>
      <c r="P55" s="461"/>
      <c r="Q55" s="376"/>
      <c r="R55" s="376"/>
      <c r="S55" s="457">
        <f t="shared" si="31"/>
        <v>0</v>
      </c>
      <c r="T55" s="461"/>
      <c r="U55" s="376"/>
      <c r="V55" s="376"/>
      <c r="W55" s="457">
        <f t="shared" si="32"/>
        <v>0</v>
      </c>
      <c r="X55" s="461"/>
      <c r="Y55" s="376"/>
      <c r="Z55" s="376"/>
      <c r="AA55" s="457">
        <f t="shared" si="33"/>
        <v>0</v>
      </c>
      <c r="AB55" s="461"/>
      <c r="AC55" s="376"/>
      <c r="AD55" s="376"/>
      <c r="AE55" s="457">
        <f t="shared" si="34"/>
        <v>0</v>
      </c>
      <c r="AF55" s="461"/>
      <c r="AG55" s="376"/>
      <c r="AH55" s="376"/>
      <c r="AI55" s="457">
        <f t="shared" si="35"/>
        <v>0</v>
      </c>
      <c r="AJ55" s="341"/>
      <c r="AK55" s="62"/>
      <c r="AL55" s="38" t="str">
        <f t="shared" si="36"/>
        <v>-</v>
      </c>
      <c r="AM55" s="18"/>
      <c r="AN55" s="18"/>
      <c r="AO55" s="18"/>
      <c r="AP55" s="18"/>
      <c r="AQ55" s="18"/>
      <c r="AR55" s="18"/>
    </row>
    <row r="56" spans="1:44" ht="13.5" x14ac:dyDescent="0.25">
      <c r="A56" s="791"/>
      <c r="B56" s="205"/>
      <c r="C56" s="205" t="str">
        <f>+Report!C58</f>
        <v>Total Related Soft Costs</v>
      </c>
      <c r="D56" s="366">
        <f t="shared" ref="D56:AI56" si="38">SUM(D53:D55)</f>
        <v>0</v>
      </c>
      <c r="E56" s="366">
        <f t="shared" si="38"/>
        <v>0</v>
      </c>
      <c r="F56" s="366">
        <f t="shared" si="38"/>
        <v>0</v>
      </c>
      <c r="G56" s="366">
        <f t="shared" si="38"/>
        <v>0</v>
      </c>
      <c r="H56" s="453">
        <f t="shared" si="38"/>
        <v>0</v>
      </c>
      <c r="I56" s="453">
        <f t="shared" si="38"/>
        <v>0</v>
      </c>
      <c r="J56" s="453">
        <f t="shared" si="38"/>
        <v>0</v>
      </c>
      <c r="K56" s="453">
        <f t="shared" si="38"/>
        <v>0</v>
      </c>
      <c r="L56" s="456">
        <f t="shared" si="38"/>
        <v>0</v>
      </c>
      <c r="M56" s="453">
        <f t="shared" si="38"/>
        <v>0</v>
      </c>
      <c r="N56" s="455">
        <f t="shared" si="38"/>
        <v>0</v>
      </c>
      <c r="O56" s="453">
        <f t="shared" si="38"/>
        <v>0</v>
      </c>
      <c r="P56" s="453">
        <f t="shared" si="38"/>
        <v>0</v>
      </c>
      <c r="Q56" s="453">
        <f t="shared" si="38"/>
        <v>0</v>
      </c>
      <c r="R56" s="453">
        <f t="shared" si="38"/>
        <v>0</v>
      </c>
      <c r="S56" s="453">
        <f t="shared" si="38"/>
        <v>0</v>
      </c>
      <c r="T56" s="453">
        <f t="shared" si="38"/>
        <v>0</v>
      </c>
      <c r="U56" s="453">
        <f t="shared" si="38"/>
        <v>0</v>
      </c>
      <c r="V56" s="453">
        <f t="shared" si="38"/>
        <v>0</v>
      </c>
      <c r="W56" s="453">
        <f t="shared" si="38"/>
        <v>0</v>
      </c>
      <c r="X56" s="453">
        <f t="shared" si="38"/>
        <v>0</v>
      </c>
      <c r="Y56" s="453">
        <f t="shared" si="38"/>
        <v>0</v>
      </c>
      <c r="Z56" s="453">
        <f t="shared" si="38"/>
        <v>0</v>
      </c>
      <c r="AA56" s="453">
        <f t="shared" si="38"/>
        <v>0</v>
      </c>
      <c r="AB56" s="453">
        <f t="shared" si="38"/>
        <v>0</v>
      </c>
      <c r="AC56" s="453">
        <f t="shared" si="38"/>
        <v>0</v>
      </c>
      <c r="AD56" s="453">
        <f t="shared" si="38"/>
        <v>0</v>
      </c>
      <c r="AE56" s="453">
        <f t="shared" si="38"/>
        <v>0</v>
      </c>
      <c r="AF56" s="453">
        <f t="shared" si="38"/>
        <v>0</v>
      </c>
      <c r="AG56" s="453">
        <f t="shared" si="38"/>
        <v>0</v>
      </c>
      <c r="AH56" s="453">
        <f t="shared" si="38"/>
        <v>0</v>
      </c>
      <c r="AI56" s="453">
        <f t="shared" si="38"/>
        <v>0</v>
      </c>
      <c r="AJ56" s="341"/>
      <c r="AK56" s="62"/>
      <c r="AL56" s="59" t="s">
        <v>377</v>
      </c>
      <c r="AM56" s="18"/>
      <c r="AN56" s="18"/>
      <c r="AO56" s="18"/>
      <c r="AP56" s="18"/>
      <c r="AQ56" s="18"/>
      <c r="AR56" s="18"/>
    </row>
    <row r="57" spans="1:44" ht="15.75" x14ac:dyDescent="0.25">
      <c r="A57" s="792"/>
      <c r="B57" s="305"/>
      <c r="C57" s="305" t="str">
        <f>+Report!C59</f>
        <v>Total B - Soft Costs</v>
      </c>
      <c r="D57" s="364">
        <f t="shared" ref="D57:AI57" si="39">+D56+D49</f>
        <v>0</v>
      </c>
      <c r="E57" s="364">
        <f t="shared" si="39"/>
        <v>0</v>
      </c>
      <c r="F57" s="364">
        <f t="shared" si="39"/>
        <v>0</v>
      </c>
      <c r="G57" s="364">
        <f t="shared" si="39"/>
        <v>0</v>
      </c>
      <c r="H57" s="365">
        <f t="shared" si="39"/>
        <v>0</v>
      </c>
      <c r="I57" s="365">
        <f t="shared" si="39"/>
        <v>0</v>
      </c>
      <c r="J57" s="365">
        <f t="shared" si="39"/>
        <v>0</v>
      </c>
      <c r="K57" s="368">
        <f t="shared" si="39"/>
        <v>0</v>
      </c>
      <c r="L57" s="365">
        <f t="shared" si="39"/>
        <v>0</v>
      </c>
      <c r="M57" s="365">
        <f t="shared" si="39"/>
        <v>0</v>
      </c>
      <c r="N57" s="365">
        <f t="shared" si="39"/>
        <v>0</v>
      </c>
      <c r="O57" s="368">
        <f t="shared" si="39"/>
        <v>0</v>
      </c>
      <c r="P57" s="365">
        <f t="shared" si="39"/>
        <v>0</v>
      </c>
      <c r="Q57" s="365">
        <f t="shared" si="39"/>
        <v>0</v>
      </c>
      <c r="R57" s="365">
        <f t="shared" si="39"/>
        <v>0</v>
      </c>
      <c r="S57" s="464">
        <f t="shared" si="39"/>
        <v>0</v>
      </c>
      <c r="T57" s="365">
        <f t="shared" si="39"/>
        <v>0</v>
      </c>
      <c r="U57" s="365">
        <f t="shared" si="39"/>
        <v>0</v>
      </c>
      <c r="V57" s="365">
        <f t="shared" si="39"/>
        <v>0</v>
      </c>
      <c r="W57" s="464">
        <f t="shared" si="39"/>
        <v>0</v>
      </c>
      <c r="X57" s="365">
        <f t="shared" si="39"/>
        <v>0</v>
      </c>
      <c r="Y57" s="365">
        <f t="shared" si="39"/>
        <v>0</v>
      </c>
      <c r="Z57" s="365">
        <f t="shared" si="39"/>
        <v>0</v>
      </c>
      <c r="AA57" s="464">
        <f t="shared" si="39"/>
        <v>0</v>
      </c>
      <c r="AB57" s="365">
        <f t="shared" si="39"/>
        <v>0</v>
      </c>
      <c r="AC57" s="365">
        <f t="shared" si="39"/>
        <v>0</v>
      </c>
      <c r="AD57" s="365">
        <f t="shared" si="39"/>
        <v>0</v>
      </c>
      <c r="AE57" s="464">
        <f t="shared" si="39"/>
        <v>0</v>
      </c>
      <c r="AF57" s="365">
        <f t="shared" si="39"/>
        <v>0</v>
      </c>
      <c r="AG57" s="365">
        <f t="shared" si="39"/>
        <v>0</v>
      </c>
      <c r="AH57" s="365">
        <f t="shared" si="39"/>
        <v>0</v>
      </c>
      <c r="AI57" s="464">
        <f t="shared" si="39"/>
        <v>0</v>
      </c>
      <c r="AJ57" s="341"/>
      <c r="AK57" s="62"/>
      <c r="AL57" s="59" t="s">
        <v>377</v>
      </c>
      <c r="AM57" s="18"/>
      <c r="AN57" s="18"/>
      <c r="AO57" s="18"/>
      <c r="AP57" s="18"/>
      <c r="AQ57" s="18"/>
      <c r="AR57" s="18"/>
    </row>
    <row r="58" spans="1:44" x14ac:dyDescent="0.25">
      <c r="A58" s="309"/>
      <c r="B58" s="111"/>
      <c r="C58" s="95"/>
      <c r="D58" s="95"/>
      <c r="E58" s="95"/>
      <c r="F58" s="95"/>
      <c r="G58" s="361"/>
      <c r="H58" s="352"/>
      <c r="I58" s="352"/>
      <c r="J58" s="352"/>
      <c r="K58" s="458"/>
      <c r="L58" s="352"/>
      <c r="M58" s="352"/>
      <c r="N58" s="352"/>
      <c r="O58" s="458"/>
      <c r="P58" s="352"/>
      <c r="Q58" s="352"/>
      <c r="R58" s="352"/>
      <c r="S58" s="374"/>
      <c r="T58" s="352"/>
      <c r="U58" s="352"/>
      <c r="V58" s="352"/>
      <c r="W58" s="374"/>
      <c r="X58" s="352"/>
      <c r="Y58" s="352"/>
      <c r="Z58" s="352"/>
      <c r="AA58" s="374"/>
      <c r="AB58" s="352"/>
      <c r="AC58" s="352"/>
      <c r="AD58" s="352"/>
      <c r="AE58" s="374"/>
      <c r="AF58" s="352"/>
      <c r="AG58" s="352"/>
      <c r="AH58" s="352"/>
      <c r="AI58" s="374"/>
      <c r="AJ58" s="341"/>
      <c r="AK58" s="62"/>
      <c r="AL58" s="59" t="s">
        <v>377</v>
      </c>
      <c r="AM58" s="18"/>
      <c r="AN58" s="18"/>
      <c r="AO58" s="18"/>
      <c r="AP58" s="18"/>
      <c r="AQ58" s="18"/>
      <c r="AR58" s="18"/>
    </row>
    <row r="59" spans="1:44" ht="15.75" x14ac:dyDescent="0.25">
      <c r="A59" s="329" t="str">
        <f>+Report!A61</f>
        <v>C</v>
      </c>
      <c r="B59" s="304" t="str">
        <f>+Report!B61</f>
        <v>Hard Costs</v>
      </c>
      <c r="C59" s="110"/>
      <c r="D59" s="110"/>
      <c r="E59" s="110"/>
      <c r="F59" s="110"/>
      <c r="G59" s="359"/>
      <c r="H59" s="350"/>
      <c r="I59" s="350"/>
      <c r="J59" s="350"/>
      <c r="K59" s="459"/>
      <c r="L59" s="350"/>
      <c r="M59" s="350"/>
      <c r="N59" s="350"/>
      <c r="O59" s="459"/>
      <c r="P59" s="350"/>
      <c r="Q59" s="350"/>
      <c r="R59" s="350"/>
      <c r="S59" s="374"/>
      <c r="T59" s="350"/>
      <c r="U59" s="350"/>
      <c r="V59" s="350"/>
      <c r="W59" s="374"/>
      <c r="X59" s="350"/>
      <c r="Y59" s="350"/>
      <c r="Z59" s="350"/>
      <c r="AA59" s="374"/>
      <c r="AB59" s="350"/>
      <c r="AC59" s="350"/>
      <c r="AD59" s="350"/>
      <c r="AE59" s="374"/>
      <c r="AF59" s="350"/>
      <c r="AG59" s="350"/>
      <c r="AH59" s="350"/>
      <c r="AI59" s="374"/>
      <c r="AJ59" s="346"/>
      <c r="AK59" s="62"/>
      <c r="AL59" s="59" t="s">
        <v>377</v>
      </c>
      <c r="AM59" s="18"/>
      <c r="AN59" s="18"/>
      <c r="AO59" s="18"/>
      <c r="AP59" s="18"/>
      <c r="AQ59" s="18"/>
      <c r="AR59" s="18"/>
    </row>
    <row r="60" spans="1:44" ht="15" x14ac:dyDescent="0.25">
      <c r="A60" s="306">
        <f>+Report!A62</f>
        <v>500</v>
      </c>
      <c r="B60" s="303" t="str">
        <f>+Report!B62</f>
        <v>Construction / Renovation Costs (General Contract)</v>
      </c>
      <c r="C60" s="107"/>
      <c r="D60" s="107"/>
      <c r="E60" s="107"/>
      <c r="F60" s="107"/>
      <c r="G60" s="360"/>
      <c r="H60" s="351"/>
      <c r="I60" s="351"/>
      <c r="J60" s="351"/>
      <c r="K60" s="460"/>
      <c r="L60" s="351"/>
      <c r="M60" s="351"/>
      <c r="N60" s="351"/>
      <c r="O60" s="460"/>
      <c r="P60" s="351"/>
      <c r="Q60" s="351"/>
      <c r="R60" s="351"/>
      <c r="S60" s="374"/>
      <c r="T60" s="351"/>
      <c r="U60" s="351"/>
      <c r="V60" s="351"/>
      <c r="W60" s="374"/>
      <c r="X60" s="351"/>
      <c r="Y60" s="351"/>
      <c r="Z60" s="351"/>
      <c r="AA60" s="374"/>
      <c r="AB60" s="351"/>
      <c r="AC60" s="351"/>
      <c r="AD60" s="351"/>
      <c r="AE60" s="374"/>
      <c r="AF60" s="351"/>
      <c r="AG60" s="351"/>
      <c r="AH60" s="351"/>
      <c r="AI60" s="374"/>
      <c r="AJ60" s="341"/>
      <c r="AK60" s="62"/>
      <c r="AL60" s="59" t="s">
        <v>377</v>
      </c>
      <c r="AM60" s="18"/>
      <c r="AN60" s="18"/>
      <c r="AO60" s="18"/>
      <c r="AP60" s="18"/>
      <c r="AQ60" s="18"/>
      <c r="AR60" s="18"/>
    </row>
    <row r="61" spans="1:44" ht="13.5" x14ac:dyDescent="0.25">
      <c r="A61" s="308"/>
      <c r="B61" s="114">
        <f>+Report!B63</f>
        <v>501</v>
      </c>
      <c r="C61" s="101" t="str">
        <f>+Report!C63</f>
        <v>Architectural</v>
      </c>
      <c r="D61" s="363">
        <f t="shared" ref="D61:G63" si="40">IF($AI$110&lt;&gt;0,AF61,IF($AE$110&lt;&gt;0,AB61,IF($AA$110&lt;&gt;0,X61,IF($W$110&lt;&gt;0,T61,IF($S$110&lt;&gt;0,P61,IF($O$110&lt;&gt;0,L61,H61))))))</f>
        <v>0</v>
      </c>
      <c r="E61" s="363">
        <f t="shared" si="40"/>
        <v>0</v>
      </c>
      <c r="F61" s="363">
        <f t="shared" si="40"/>
        <v>0</v>
      </c>
      <c r="G61" s="363">
        <f t="shared" si="40"/>
        <v>0</v>
      </c>
      <c r="H61" s="461"/>
      <c r="I61" s="376"/>
      <c r="J61" s="376"/>
      <c r="K61" s="457">
        <f t="shared" ref="K61:K63" si="41">SUBTOTAL(9,H61:J61)</f>
        <v>0</v>
      </c>
      <c r="L61" s="461"/>
      <c r="M61" s="376"/>
      <c r="N61" s="376"/>
      <c r="O61" s="457">
        <f>SUBTOTAL(9,L61:N61)</f>
        <v>0</v>
      </c>
      <c r="P61" s="461"/>
      <c r="Q61" s="376"/>
      <c r="R61" s="376"/>
      <c r="S61" s="457">
        <f>SUBTOTAL(9,P61:R61)</f>
        <v>0</v>
      </c>
      <c r="T61" s="461"/>
      <c r="U61" s="376"/>
      <c r="V61" s="376"/>
      <c r="W61" s="457">
        <f>SUBTOTAL(9,T61:V61)</f>
        <v>0</v>
      </c>
      <c r="X61" s="461"/>
      <c r="Y61" s="376"/>
      <c r="Z61" s="376"/>
      <c r="AA61" s="457">
        <f>SUBTOTAL(9,X61:Z61)</f>
        <v>0</v>
      </c>
      <c r="AB61" s="461"/>
      <c r="AC61" s="376"/>
      <c r="AD61" s="376"/>
      <c r="AE61" s="457">
        <f>SUBTOTAL(9,AB61:AD61)</f>
        <v>0</v>
      </c>
      <c r="AF61" s="461"/>
      <c r="AG61" s="376"/>
      <c r="AH61" s="376"/>
      <c r="AI61" s="457">
        <f>SUBTOTAL(9,AF61:AH61)</f>
        <v>0</v>
      </c>
      <c r="AJ61" s="341"/>
      <c r="AK61" s="62"/>
      <c r="AL61" s="38" t="str">
        <f t="shared" ref="AL61:AL63" si="42">IF(OR(K61&lt;&gt;0,O61&lt;&gt;0,S61&lt;&gt;0,W61&lt;&gt;0,AA61&lt;&gt;0,AE61&lt;&gt;0,AI61&lt;&gt;0),"Print line","-")</f>
        <v>-</v>
      </c>
      <c r="AM61" s="18"/>
      <c r="AN61" s="18"/>
      <c r="AO61" s="18"/>
      <c r="AP61" s="18"/>
      <c r="AQ61" s="18"/>
      <c r="AR61" s="18"/>
    </row>
    <row r="62" spans="1:44" ht="13.5" x14ac:dyDescent="0.25">
      <c r="A62" s="308"/>
      <c r="B62" s="114">
        <f>+Report!B64</f>
        <v>502</v>
      </c>
      <c r="C62" s="101" t="str">
        <f>+Report!C64</f>
        <v>Mechanical, Electrical</v>
      </c>
      <c r="D62" s="363">
        <f t="shared" si="40"/>
        <v>0</v>
      </c>
      <c r="E62" s="363">
        <f t="shared" si="40"/>
        <v>0</v>
      </c>
      <c r="F62" s="363">
        <f t="shared" si="40"/>
        <v>0</v>
      </c>
      <c r="G62" s="363">
        <f t="shared" si="40"/>
        <v>0</v>
      </c>
      <c r="H62" s="461"/>
      <c r="I62" s="376"/>
      <c r="J62" s="376"/>
      <c r="K62" s="457">
        <f t="shared" si="41"/>
        <v>0</v>
      </c>
      <c r="L62" s="461"/>
      <c r="M62" s="376"/>
      <c r="N62" s="376"/>
      <c r="O62" s="457">
        <f>SUBTOTAL(9,L62:N62)</f>
        <v>0</v>
      </c>
      <c r="P62" s="461"/>
      <c r="Q62" s="376"/>
      <c r="R62" s="376"/>
      <c r="S62" s="457">
        <f>SUBTOTAL(9,P62:R62)</f>
        <v>0</v>
      </c>
      <c r="T62" s="461"/>
      <c r="U62" s="376"/>
      <c r="V62" s="376"/>
      <c r="W62" s="457">
        <f>SUBTOTAL(9,T62:V62)</f>
        <v>0</v>
      </c>
      <c r="X62" s="461"/>
      <c r="Y62" s="376"/>
      <c r="Z62" s="376"/>
      <c r="AA62" s="457">
        <f>SUBTOTAL(9,X62:Z62)</f>
        <v>0</v>
      </c>
      <c r="AB62" s="461"/>
      <c r="AC62" s="376"/>
      <c r="AD62" s="376"/>
      <c r="AE62" s="457">
        <f>SUBTOTAL(9,AB62:AD62)</f>
        <v>0</v>
      </c>
      <c r="AF62" s="461"/>
      <c r="AG62" s="376"/>
      <c r="AH62" s="376"/>
      <c r="AI62" s="457">
        <f>SUBTOTAL(9,AF62:AH62)</f>
        <v>0</v>
      </c>
      <c r="AJ62" s="341"/>
      <c r="AK62" s="62"/>
      <c r="AL62" s="38" t="str">
        <f t="shared" si="42"/>
        <v>-</v>
      </c>
      <c r="AM62" s="18"/>
      <c r="AN62" s="18"/>
      <c r="AO62" s="18"/>
      <c r="AP62" s="18"/>
      <c r="AQ62" s="18"/>
      <c r="AR62" s="18"/>
    </row>
    <row r="63" spans="1:44" ht="13.5" x14ac:dyDescent="0.25">
      <c r="A63" s="307"/>
      <c r="B63" s="114">
        <f>+Report!B65</f>
        <v>503</v>
      </c>
      <c r="C63" s="101" t="str">
        <f>+Report!C65</f>
        <v>Design Related Costs</v>
      </c>
      <c r="D63" s="363">
        <f t="shared" si="40"/>
        <v>0</v>
      </c>
      <c r="E63" s="363">
        <f t="shared" si="40"/>
        <v>0</v>
      </c>
      <c r="F63" s="363">
        <f t="shared" si="40"/>
        <v>0</v>
      </c>
      <c r="G63" s="363">
        <f t="shared" si="40"/>
        <v>0</v>
      </c>
      <c r="H63" s="461"/>
      <c r="I63" s="376"/>
      <c r="J63" s="376"/>
      <c r="K63" s="457">
        <f t="shared" si="41"/>
        <v>0</v>
      </c>
      <c r="L63" s="461"/>
      <c r="M63" s="376"/>
      <c r="N63" s="376"/>
      <c r="O63" s="457">
        <f>SUBTOTAL(9,L63:N63)</f>
        <v>0</v>
      </c>
      <c r="P63" s="461"/>
      <c r="Q63" s="376"/>
      <c r="R63" s="376"/>
      <c r="S63" s="457">
        <f>SUBTOTAL(9,P63:R63)</f>
        <v>0</v>
      </c>
      <c r="T63" s="461"/>
      <c r="U63" s="376"/>
      <c r="V63" s="376"/>
      <c r="W63" s="457">
        <f>SUBTOTAL(9,T63:V63)</f>
        <v>0</v>
      </c>
      <c r="X63" s="461"/>
      <c r="Y63" s="376"/>
      <c r="Z63" s="376"/>
      <c r="AA63" s="457">
        <f>SUBTOTAL(9,X63:Z63)</f>
        <v>0</v>
      </c>
      <c r="AB63" s="461"/>
      <c r="AC63" s="376"/>
      <c r="AD63" s="376"/>
      <c r="AE63" s="457">
        <f>SUBTOTAL(9,AB63:AD63)</f>
        <v>0</v>
      </c>
      <c r="AF63" s="461"/>
      <c r="AG63" s="376"/>
      <c r="AH63" s="376"/>
      <c r="AI63" s="457">
        <f>SUBTOTAL(9,AF63:AH63)</f>
        <v>0</v>
      </c>
      <c r="AJ63" s="341"/>
      <c r="AK63" s="62"/>
      <c r="AL63" s="38" t="str">
        <f t="shared" si="42"/>
        <v>-</v>
      </c>
      <c r="AM63" s="18"/>
      <c r="AN63" s="18"/>
      <c r="AO63" s="18"/>
      <c r="AP63" s="18"/>
      <c r="AQ63" s="18"/>
      <c r="AR63" s="18"/>
    </row>
    <row r="64" spans="1:44" ht="13.5" x14ac:dyDescent="0.25">
      <c r="A64" s="791"/>
      <c r="B64" s="793"/>
      <c r="C64" s="311" t="str">
        <f>+Report!C66</f>
        <v>Sub Total of Original General Contract</v>
      </c>
      <c r="D64" s="366">
        <f t="shared" ref="D64:AI64" si="43">SUM(D61:D63)</f>
        <v>0</v>
      </c>
      <c r="E64" s="366">
        <f t="shared" si="43"/>
        <v>0</v>
      </c>
      <c r="F64" s="366">
        <f t="shared" si="43"/>
        <v>0</v>
      </c>
      <c r="G64" s="366">
        <f t="shared" si="43"/>
        <v>0</v>
      </c>
      <c r="H64" s="453">
        <f t="shared" si="43"/>
        <v>0</v>
      </c>
      <c r="I64" s="453">
        <f t="shared" si="43"/>
        <v>0</v>
      </c>
      <c r="J64" s="453">
        <f t="shared" si="43"/>
        <v>0</v>
      </c>
      <c r="K64" s="453">
        <f t="shared" si="43"/>
        <v>0</v>
      </c>
      <c r="L64" s="456">
        <f t="shared" si="43"/>
        <v>0</v>
      </c>
      <c r="M64" s="453">
        <f t="shared" si="43"/>
        <v>0</v>
      </c>
      <c r="N64" s="455">
        <f t="shared" si="43"/>
        <v>0</v>
      </c>
      <c r="O64" s="453">
        <f t="shared" si="43"/>
        <v>0</v>
      </c>
      <c r="P64" s="453">
        <f t="shared" si="43"/>
        <v>0</v>
      </c>
      <c r="Q64" s="453">
        <f t="shared" si="43"/>
        <v>0</v>
      </c>
      <c r="R64" s="453">
        <f t="shared" si="43"/>
        <v>0</v>
      </c>
      <c r="S64" s="453">
        <f t="shared" si="43"/>
        <v>0</v>
      </c>
      <c r="T64" s="453">
        <f t="shared" si="43"/>
        <v>0</v>
      </c>
      <c r="U64" s="453">
        <f t="shared" si="43"/>
        <v>0</v>
      </c>
      <c r="V64" s="453">
        <f t="shared" si="43"/>
        <v>0</v>
      </c>
      <c r="W64" s="453">
        <f t="shared" si="43"/>
        <v>0</v>
      </c>
      <c r="X64" s="453">
        <f t="shared" si="43"/>
        <v>0</v>
      </c>
      <c r="Y64" s="453">
        <f t="shared" si="43"/>
        <v>0</v>
      </c>
      <c r="Z64" s="453">
        <f t="shared" si="43"/>
        <v>0</v>
      </c>
      <c r="AA64" s="453">
        <f t="shared" si="43"/>
        <v>0</v>
      </c>
      <c r="AB64" s="453">
        <f t="shared" si="43"/>
        <v>0</v>
      </c>
      <c r="AC64" s="453">
        <f t="shared" si="43"/>
        <v>0</v>
      </c>
      <c r="AD64" s="453">
        <f t="shared" si="43"/>
        <v>0</v>
      </c>
      <c r="AE64" s="453">
        <f t="shared" si="43"/>
        <v>0</v>
      </c>
      <c r="AF64" s="453">
        <f t="shared" si="43"/>
        <v>0</v>
      </c>
      <c r="AG64" s="453">
        <f t="shared" si="43"/>
        <v>0</v>
      </c>
      <c r="AH64" s="453">
        <f t="shared" si="43"/>
        <v>0</v>
      </c>
      <c r="AI64" s="453">
        <f t="shared" si="43"/>
        <v>0</v>
      </c>
      <c r="AJ64" s="341"/>
      <c r="AK64" s="62"/>
      <c r="AL64" s="59" t="s">
        <v>377</v>
      </c>
      <c r="AM64" s="18"/>
      <c r="AN64" s="18"/>
      <c r="AO64" s="18"/>
      <c r="AP64" s="18"/>
      <c r="AQ64" s="18"/>
      <c r="AR64" s="18"/>
    </row>
    <row r="65" spans="1:44" ht="13.5" x14ac:dyDescent="0.25">
      <c r="A65" s="307"/>
      <c r="B65" s="114">
        <f>+Report!B67</f>
        <v>504</v>
      </c>
      <c r="C65" s="101" t="str">
        <f>+Report!C67</f>
        <v>Asbestos Abatement Paid Directly by PRS</v>
      </c>
      <c r="D65" s="363">
        <f>IF($AI$110&lt;&gt;0,AF65,IF($AE$110&lt;&gt;0,AB65,IF($AA$110&lt;&gt;0,X65,IF($W$110&lt;&gt;0,T65,IF($S$110&lt;&gt;0,P65,IF($O$110&lt;&gt;0,L65,H65))))))</f>
        <v>0</v>
      </c>
      <c r="E65" s="363">
        <f>IF($AI$110&lt;&gt;0,AG65,IF($AE$110&lt;&gt;0,AC65,IF($AA$110&lt;&gt;0,Y65,IF($W$110&lt;&gt;0,U65,IF($S$110&lt;&gt;0,Q65,IF($O$110&lt;&gt;0,M65,I65))))))</f>
        <v>0</v>
      </c>
      <c r="F65" s="363">
        <f>IF($AI$110&lt;&gt;0,AH65,IF($AE$110&lt;&gt;0,AD65,IF($AA$110&lt;&gt;0,Z65,IF($W$110&lt;&gt;0,V65,IF($S$110&lt;&gt;0,R65,IF($O$110&lt;&gt;0,N65,J65))))))</f>
        <v>0</v>
      </c>
      <c r="G65" s="363">
        <f>IF($AI$110&lt;&gt;0,AI65,IF($AE$110&lt;&gt;0,AE65,IF($AA$110&lt;&gt;0,AA65,IF($W$110&lt;&gt;0,W65,IF($S$110&lt;&gt;0,S65,IF($O$110&lt;&gt;0,O65,K65))))))</f>
        <v>0</v>
      </c>
      <c r="H65" s="461"/>
      <c r="I65" s="376"/>
      <c r="J65" s="376"/>
      <c r="K65" s="457">
        <f t="shared" ref="K65" si="44">SUBTOTAL(9,H65:J65)</f>
        <v>0</v>
      </c>
      <c r="L65" s="461"/>
      <c r="M65" s="376"/>
      <c r="N65" s="376"/>
      <c r="O65" s="457">
        <f>SUBTOTAL(9,L65:N65)</f>
        <v>0</v>
      </c>
      <c r="P65" s="461"/>
      <c r="Q65" s="376"/>
      <c r="R65" s="376"/>
      <c r="S65" s="457">
        <f>SUBTOTAL(9,P65:R65)</f>
        <v>0</v>
      </c>
      <c r="T65" s="461"/>
      <c r="U65" s="376"/>
      <c r="V65" s="376"/>
      <c r="W65" s="457">
        <f>SUBTOTAL(9,T65:V65)</f>
        <v>0</v>
      </c>
      <c r="X65" s="461"/>
      <c r="Y65" s="376"/>
      <c r="Z65" s="376"/>
      <c r="AA65" s="457">
        <f>SUBTOTAL(9,X65:Z65)</f>
        <v>0</v>
      </c>
      <c r="AB65" s="461"/>
      <c r="AC65" s="376"/>
      <c r="AD65" s="376"/>
      <c r="AE65" s="457">
        <f>SUBTOTAL(9,AB65:AD65)</f>
        <v>0</v>
      </c>
      <c r="AF65" s="461"/>
      <c r="AG65" s="376"/>
      <c r="AH65" s="376"/>
      <c r="AI65" s="457">
        <f>SUBTOTAL(9,AF65:AH65)</f>
        <v>0</v>
      </c>
      <c r="AJ65" s="341"/>
      <c r="AK65" s="62"/>
      <c r="AL65" s="38" t="str">
        <f>IF(OR(K65&lt;&gt;0,O65&lt;&gt;0,S65&lt;&gt;0,W65&lt;&gt;0,AA65&lt;&gt;0,AE65&lt;&gt;0,AI65&lt;&gt;0),"Print line","-")</f>
        <v>-</v>
      </c>
      <c r="AM65" s="18"/>
      <c r="AN65" s="18"/>
      <c r="AO65" s="18"/>
      <c r="AP65" s="18"/>
      <c r="AQ65" s="18"/>
      <c r="AR65" s="18"/>
    </row>
    <row r="66" spans="1:44" ht="13.5" x14ac:dyDescent="0.25">
      <c r="A66" s="791"/>
      <c r="B66" s="793"/>
      <c r="C66" s="311" t="str">
        <f>+Report!C68</f>
        <v>Sub Total for Provision of Original General Contract</v>
      </c>
      <c r="D66" s="366">
        <f t="shared" ref="D66:AI66" si="45">SUM(D64:D65)</f>
        <v>0</v>
      </c>
      <c r="E66" s="366">
        <f t="shared" si="45"/>
        <v>0</v>
      </c>
      <c r="F66" s="366">
        <f t="shared" si="45"/>
        <v>0</v>
      </c>
      <c r="G66" s="366">
        <f t="shared" si="45"/>
        <v>0</v>
      </c>
      <c r="H66" s="453">
        <f t="shared" si="45"/>
        <v>0</v>
      </c>
      <c r="I66" s="453">
        <f t="shared" si="45"/>
        <v>0</v>
      </c>
      <c r="J66" s="453">
        <f t="shared" si="45"/>
        <v>0</v>
      </c>
      <c r="K66" s="453">
        <f t="shared" si="45"/>
        <v>0</v>
      </c>
      <c r="L66" s="456">
        <f t="shared" si="45"/>
        <v>0</v>
      </c>
      <c r="M66" s="453">
        <f t="shared" si="45"/>
        <v>0</v>
      </c>
      <c r="N66" s="455">
        <f t="shared" si="45"/>
        <v>0</v>
      </c>
      <c r="O66" s="453">
        <f t="shared" si="45"/>
        <v>0</v>
      </c>
      <c r="P66" s="453">
        <f t="shared" si="45"/>
        <v>0</v>
      </c>
      <c r="Q66" s="453">
        <f t="shared" si="45"/>
        <v>0</v>
      </c>
      <c r="R66" s="453">
        <f t="shared" si="45"/>
        <v>0</v>
      </c>
      <c r="S66" s="453">
        <f t="shared" si="45"/>
        <v>0</v>
      </c>
      <c r="T66" s="453">
        <f t="shared" si="45"/>
        <v>0</v>
      </c>
      <c r="U66" s="453">
        <f t="shared" si="45"/>
        <v>0</v>
      </c>
      <c r="V66" s="453">
        <f t="shared" si="45"/>
        <v>0</v>
      </c>
      <c r="W66" s="453">
        <f t="shared" si="45"/>
        <v>0</v>
      </c>
      <c r="X66" s="453">
        <f t="shared" si="45"/>
        <v>0</v>
      </c>
      <c r="Y66" s="453">
        <f t="shared" si="45"/>
        <v>0</v>
      </c>
      <c r="Z66" s="453">
        <f t="shared" si="45"/>
        <v>0</v>
      </c>
      <c r="AA66" s="453">
        <f t="shared" si="45"/>
        <v>0</v>
      </c>
      <c r="AB66" s="453">
        <f t="shared" si="45"/>
        <v>0</v>
      </c>
      <c r="AC66" s="453">
        <f t="shared" si="45"/>
        <v>0</v>
      </c>
      <c r="AD66" s="453">
        <f t="shared" si="45"/>
        <v>0</v>
      </c>
      <c r="AE66" s="453">
        <f t="shared" si="45"/>
        <v>0</v>
      </c>
      <c r="AF66" s="453">
        <f t="shared" si="45"/>
        <v>0</v>
      </c>
      <c r="AG66" s="453">
        <f t="shared" si="45"/>
        <v>0</v>
      </c>
      <c r="AH66" s="453">
        <f t="shared" si="45"/>
        <v>0</v>
      </c>
      <c r="AI66" s="453">
        <f t="shared" si="45"/>
        <v>0</v>
      </c>
      <c r="AJ66" s="341"/>
      <c r="AK66" s="62"/>
      <c r="AL66" s="59" t="s">
        <v>377</v>
      </c>
      <c r="AM66" s="18"/>
      <c r="AN66" s="18"/>
      <c r="AO66" s="18"/>
      <c r="AP66" s="18"/>
      <c r="AQ66" s="18"/>
      <c r="AR66" s="18"/>
    </row>
    <row r="67" spans="1:44" ht="13.5" x14ac:dyDescent="0.25">
      <c r="A67" s="307"/>
      <c r="B67" s="114">
        <f>+Report!B69</f>
        <v>505</v>
      </c>
      <c r="C67" s="101" t="str">
        <f>+Report!C69</f>
        <v>Construction / Renovation Contingency (Change Orders)</v>
      </c>
      <c r="D67" s="363">
        <f>IF($AI$110&lt;&gt;0,AF67,IF($AE$110&lt;&gt;0,AB67,IF($AA$110&lt;&gt;0,X67,IF($W$110&lt;&gt;0,T67,IF($S$110&lt;&gt;0,P67,IF($O$110&lt;&gt;0,L67,H67))))))</f>
        <v>0</v>
      </c>
      <c r="E67" s="363">
        <f t="shared" ref="E67" si="46">IF($AI$110&lt;&gt;0,AG67,IF($AE$110&lt;&gt;0,AC67,IF($AA$110&lt;&gt;0,Y67,IF($W$110&lt;&gt;0,U67,IF($S$110&lt;&gt;0,Q67,IF($O$110&lt;&gt;0,M67,I67))))))</f>
        <v>0</v>
      </c>
      <c r="F67" s="363">
        <f t="shared" ref="F67" si="47">IF($AI$110&lt;&gt;0,AH67,IF($AE$110&lt;&gt;0,AD67,IF($AA$110&lt;&gt;0,Z67,IF($W$110&lt;&gt;0,V67,IF($S$110&lt;&gt;0,R67,IF($O$110&lt;&gt;0,N67,J67))))))</f>
        <v>0</v>
      </c>
      <c r="G67" s="363">
        <f t="shared" ref="G67" si="48">IF($AI$110&lt;&gt;0,AI67,IF($AE$110&lt;&gt;0,AE67,IF($AA$110&lt;&gt;0,AA67,IF($W$110&lt;&gt;0,W67,IF($S$110&lt;&gt;0,S67,IF($O$110&lt;&gt;0,O67,K67))))))</f>
        <v>0</v>
      </c>
      <c r="H67" s="461"/>
      <c r="I67" s="376"/>
      <c r="J67" s="376"/>
      <c r="K67" s="457">
        <f>SUBTOTAL(9,H67:J67)</f>
        <v>0</v>
      </c>
      <c r="L67" s="461"/>
      <c r="M67" s="376"/>
      <c r="N67" s="376"/>
      <c r="O67" s="457">
        <f>SUBTOTAL(9,L67:N67)</f>
        <v>0</v>
      </c>
      <c r="P67" s="461"/>
      <c r="Q67" s="376"/>
      <c r="R67" s="376"/>
      <c r="S67" s="457">
        <f>SUBTOTAL(9,P67:R67)</f>
        <v>0</v>
      </c>
      <c r="T67" s="461"/>
      <c r="U67" s="376"/>
      <c r="V67" s="376"/>
      <c r="W67" s="457">
        <f>SUBTOTAL(9,T67:V67)</f>
        <v>0</v>
      </c>
      <c r="X67" s="461"/>
      <c r="Y67" s="376"/>
      <c r="Z67" s="376"/>
      <c r="AA67" s="457">
        <f>SUBTOTAL(9,X67:Z67)</f>
        <v>0</v>
      </c>
      <c r="AB67" s="461"/>
      <c r="AC67" s="376"/>
      <c r="AD67" s="376"/>
      <c r="AE67" s="457">
        <f>SUBTOTAL(9,AB67:AD67)</f>
        <v>0</v>
      </c>
      <c r="AF67" s="461"/>
      <c r="AG67" s="376"/>
      <c r="AH67" s="376"/>
      <c r="AI67" s="457">
        <f>SUBTOTAL(9,AF67:AH67)</f>
        <v>0</v>
      </c>
      <c r="AJ67" s="341"/>
      <c r="AK67" s="62"/>
      <c r="AL67" s="38" t="str">
        <f>IF(OR(K67&lt;&gt;0,O67&lt;&gt;0,S67&lt;&gt;0,W67&lt;&gt;0,AA67&lt;&gt;0,AE67&lt;&gt;0,AI67&lt;&gt;0),"Print line","-")</f>
        <v>-</v>
      </c>
      <c r="AM67" s="18"/>
      <c r="AN67" s="18"/>
      <c r="AO67" s="18"/>
      <c r="AP67" s="18"/>
      <c r="AQ67" s="18"/>
      <c r="AR67" s="18"/>
    </row>
    <row r="68" spans="1:44" ht="15.75" x14ac:dyDescent="0.25">
      <c r="A68" s="791"/>
      <c r="B68" s="205"/>
      <c r="C68" s="205" t="str">
        <f>+Report!C70</f>
        <v>Total Construction / Renovation Costs (General Contract)</v>
      </c>
      <c r="D68" s="364">
        <f t="shared" ref="D68:F68" si="49">+D67+D66</f>
        <v>0</v>
      </c>
      <c r="E68" s="364">
        <f t="shared" si="49"/>
        <v>0</v>
      </c>
      <c r="F68" s="364">
        <f t="shared" si="49"/>
        <v>0</v>
      </c>
      <c r="G68" s="364">
        <f t="shared" ref="G68:AI68" si="50">+G67+G66</f>
        <v>0</v>
      </c>
      <c r="H68" s="365">
        <f t="shared" si="50"/>
        <v>0</v>
      </c>
      <c r="I68" s="365">
        <f t="shared" si="50"/>
        <v>0</v>
      </c>
      <c r="J68" s="365">
        <f t="shared" si="50"/>
        <v>0</v>
      </c>
      <c r="K68" s="368">
        <f t="shared" si="50"/>
        <v>0</v>
      </c>
      <c r="L68" s="365">
        <f t="shared" si="50"/>
        <v>0</v>
      </c>
      <c r="M68" s="365">
        <f t="shared" si="50"/>
        <v>0</v>
      </c>
      <c r="N68" s="365">
        <f t="shared" si="50"/>
        <v>0</v>
      </c>
      <c r="O68" s="368">
        <f t="shared" si="50"/>
        <v>0</v>
      </c>
      <c r="P68" s="365">
        <f t="shared" ref="P68:AE68" si="51">+P67+P66</f>
        <v>0</v>
      </c>
      <c r="Q68" s="365">
        <f t="shared" si="51"/>
        <v>0</v>
      </c>
      <c r="R68" s="365">
        <f t="shared" si="51"/>
        <v>0</v>
      </c>
      <c r="S68" s="464">
        <f t="shared" si="51"/>
        <v>0</v>
      </c>
      <c r="T68" s="365">
        <f t="shared" si="51"/>
        <v>0</v>
      </c>
      <c r="U68" s="365">
        <f t="shared" si="51"/>
        <v>0</v>
      </c>
      <c r="V68" s="365">
        <f t="shared" si="51"/>
        <v>0</v>
      </c>
      <c r="W68" s="464">
        <f t="shared" si="51"/>
        <v>0</v>
      </c>
      <c r="X68" s="365">
        <f t="shared" si="51"/>
        <v>0</v>
      </c>
      <c r="Y68" s="365">
        <f t="shared" si="51"/>
        <v>0</v>
      </c>
      <c r="Z68" s="365">
        <f t="shared" si="51"/>
        <v>0</v>
      </c>
      <c r="AA68" s="464">
        <f t="shared" si="51"/>
        <v>0</v>
      </c>
      <c r="AB68" s="365">
        <f t="shared" si="51"/>
        <v>0</v>
      </c>
      <c r="AC68" s="365">
        <f t="shared" si="51"/>
        <v>0</v>
      </c>
      <c r="AD68" s="365">
        <f t="shared" si="51"/>
        <v>0</v>
      </c>
      <c r="AE68" s="464">
        <f t="shared" si="51"/>
        <v>0</v>
      </c>
      <c r="AF68" s="365">
        <f t="shared" si="50"/>
        <v>0</v>
      </c>
      <c r="AG68" s="365">
        <f t="shared" si="50"/>
        <v>0</v>
      </c>
      <c r="AH68" s="365">
        <f t="shared" si="50"/>
        <v>0</v>
      </c>
      <c r="AI68" s="464">
        <f t="shared" si="50"/>
        <v>0</v>
      </c>
      <c r="AJ68" s="341"/>
      <c r="AK68" s="62"/>
      <c r="AL68" s="59" t="s">
        <v>377</v>
      </c>
      <c r="AM68" s="18"/>
      <c r="AN68" s="18"/>
      <c r="AO68" s="18"/>
      <c r="AP68" s="18"/>
      <c r="AQ68" s="18"/>
      <c r="AR68" s="18"/>
    </row>
    <row r="69" spans="1:44" ht="13.5" x14ac:dyDescent="0.25">
      <c r="A69" s="357"/>
      <c r="B69" s="194"/>
      <c r="C69" s="227"/>
      <c r="D69" s="227"/>
      <c r="E69" s="227"/>
      <c r="F69" s="227"/>
      <c r="G69" s="362"/>
      <c r="H69" s="332"/>
      <c r="I69" s="332"/>
      <c r="J69" s="332"/>
      <c r="K69" s="459"/>
      <c r="L69" s="332"/>
      <c r="M69" s="332"/>
      <c r="N69" s="332"/>
      <c r="O69" s="459"/>
      <c r="P69" s="332"/>
      <c r="Q69" s="332"/>
      <c r="R69" s="332"/>
      <c r="S69" s="374"/>
      <c r="T69" s="332"/>
      <c r="U69" s="332"/>
      <c r="V69" s="332"/>
      <c r="W69" s="374"/>
      <c r="X69" s="332"/>
      <c r="Y69" s="332"/>
      <c r="Z69" s="332"/>
      <c r="AA69" s="374"/>
      <c r="AB69" s="332"/>
      <c r="AC69" s="332"/>
      <c r="AD69" s="332"/>
      <c r="AE69" s="374"/>
      <c r="AF69" s="332"/>
      <c r="AG69" s="332"/>
      <c r="AH69" s="332"/>
      <c r="AI69" s="374"/>
      <c r="AJ69" s="341"/>
      <c r="AK69" s="62"/>
      <c r="AL69" s="59" t="s">
        <v>377</v>
      </c>
      <c r="AM69" s="18"/>
      <c r="AN69" s="18"/>
      <c r="AO69" s="18"/>
      <c r="AP69" s="18"/>
      <c r="AQ69" s="18"/>
      <c r="AR69" s="18"/>
    </row>
    <row r="70" spans="1:44" ht="15" x14ac:dyDescent="0.25">
      <c r="A70" s="306">
        <f>+Report!A72</f>
        <v>550</v>
      </c>
      <c r="B70" s="303" t="str">
        <f>+Report!B72</f>
        <v>Related Construction / Renovation Costs (Outside of General Contract)</v>
      </c>
      <c r="C70" s="103"/>
      <c r="D70" s="103"/>
      <c r="E70" s="103"/>
      <c r="F70" s="103"/>
      <c r="G70" s="360"/>
      <c r="H70" s="351"/>
      <c r="I70" s="351"/>
      <c r="J70" s="351"/>
      <c r="K70" s="460"/>
      <c r="L70" s="351"/>
      <c r="M70" s="351"/>
      <c r="N70" s="351"/>
      <c r="O70" s="460"/>
      <c r="P70" s="351"/>
      <c r="Q70" s="351"/>
      <c r="R70" s="351"/>
      <c r="S70" s="374"/>
      <c r="T70" s="351"/>
      <c r="U70" s="351"/>
      <c r="V70" s="351"/>
      <c r="W70" s="374"/>
      <c r="X70" s="351"/>
      <c r="Y70" s="351"/>
      <c r="Z70" s="351"/>
      <c r="AA70" s="374"/>
      <c r="AB70" s="351"/>
      <c r="AC70" s="351"/>
      <c r="AD70" s="351"/>
      <c r="AE70" s="374"/>
      <c r="AF70" s="351"/>
      <c r="AG70" s="351"/>
      <c r="AH70" s="351"/>
      <c r="AI70" s="374"/>
      <c r="AJ70" s="341"/>
      <c r="AK70" s="62"/>
      <c r="AL70" s="59" t="s">
        <v>377</v>
      </c>
      <c r="AM70" s="18"/>
      <c r="AN70" s="18"/>
      <c r="AO70" s="18"/>
      <c r="AP70" s="18"/>
      <c r="AQ70" s="18"/>
      <c r="AR70" s="18"/>
    </row>
    <row r="71" spans="1:44" ht="13.5" x14ac:dyDescent="0.25">
      <c r="A71" s="307"/>
      <c r="B71" s="114">
        <f>+Report!B73</f>
        <v>551</v>
      </c>
      <c r="C71" s="101" t="str">
        <f>+Report!C73</f>
        <v>Asbestos Abatement (and other Hazardous Substances Abatement)</v>
      </c>
      <c r="D71" s="363">
        <f t="shared" ref="D71:G76" si="52">IF($AI$110&lt;&gt;0,AF71,IF($AE$110&lt;&gt;0,AB71,IF($AA$110&lt;&gt;0,X71,IF($W$110&lt;&gt;0,T71,IF($S$110&lt;&gt;0,P71,IF($O$110&lt;&gt;0,L71,H71))))))</f>
        <v>0</v>
      </c>
      <c r="E71" s="363">
        <f t="shared" si="52"/>
        <v>0</v>
      </c>
      <c r="F71" s="363">
        <f t="shared" si="52"/>
        <v>0</v>
      </c>
      <c r="G71" s="363">
        <f t="shared" si="52"/>
        <v>0</v>
      </c>
      <c r="H71" s="461"/>
      <c r="I71" s="376"/>
      <c r="J71" s="376"/>
      <c r="K71" s="457">
        <f>SUM(H71:J71)</f>
        <v>0</v>
      </c>
      <c r="L71" s="461"/>
      <c r="M71" s="376"/>
      <c r="N71" s="376"/>
      <c r="O71" s="457">
        <f>SUM(L71:N71)</f>
        <v>0</v>
      </c>
      <c r="P71" s="461"/>
      <c r="Q71" s="376"/>
      <c r="R71" s="376"/>
      <c r="S71" s="457">
        <f>SUM(P71:R71)</f>
        <v>0</v>
      </c>
      <c r="T71" s="461"/>
      <c r="U71" s="376"/>
      <c r="V71" s="376"/>
      <c r="W71" s="457">
        <f>SUM(T71:V71)</f>
        <v>0</v>
      </c>
      <c r="X71" s="461"/>
      <c r="Y71" s="376"/>
      <c r="Z71" s="376"/>
      <c r="AA71" s="457">
        <f>SUM(X71:Z71)</f>
        <v>0</v>
      </c>
      <c r="AB71" s="461"/>
      <c r="AC71" s="376"/>
      <c r="AD71" s="376"/>
      <c r="AE71" s="457">
        <f>SUM(AB71:AD71)</f>
        <v>0</v>
      </c>
      <c r="AF71" s="461"/>
      <c r="AG71" s="376"/>
      <c r="AH71" s="376"/>
      <c r="AI71" s="457">
        <f>SUM(AF71:AH71)</f>
        <v>0</v>
      </c>
      <c r="AJ71" s="341"/>
      <c r="AK71" s="62"/>
      <c r="AL71" s="38" t="str">
        <f t="shared" ref="AL71:AL76" si="53">IF(OR(K71&lt;&gt;0,O71&lt;&gt;0,S71&lt;&gt;0,W71&lt;&gt;0,AA71&lt;&gt;0,AE71&lt;&gt;0,AI71&lt;&gt;0),"Print line","-")</f>
        <v>-</v>
      </c>
      <c r="AM71" s="18"/>
      <c r="AN71" s="18"/>
      <c r="AO71" s="18"/>
      <c r="AP71" s="18"/>
      <c r="AQ71" s="18"/>
      <c r="AR71" s="18"/>
    </row>
    <row r="72" spans="1:44" ht="13.5" x14ac:dyDescent="0.25">
      <c r="A72" s="307"/>
      <c r="B72" s="114">
        <f>+Report!B74</f>
        <v>552</v>
      </c>
      <c r="C72" s="101" t="str">
        <f>+Report!C74</f>
        <v>Environmental Soil Disposal</v>
      </c>
      <c r="D72" s="363">
        <f t="shared" si="52"/>
        <v>0</v>
      </c>
      <c r="E72" s="363">
        <f t="shared" si="52"/>
        <v>0</v>
      </c>
      <c r="F72" s="363">
        <f t="shared" si="52"/>
        <v>0</v>
      </c>
      <c r="G72" s="363">
        <f t="shared" si="52"/>
        <v>0</v>
      </c>
      <c r="H72" s="461"/>
      <c r="I72" s="376"/>
      <c r="J72" s="376"/>
      <c r="K72" s="457">
        <f t="shared" ref="K72:K76" si="54">SUM(H72:J72)</f>
        <v>0</v>
      </c>
      <c r="L72" s="461"/>
      <c r="M72" s="376"/>
      <c r="N72" s="376"/>
      <c r="O72" s="457">
        <f t="shared" ref="O72:O76" si="55">SUM(L72:N72)</f>
        <v>0</v>
      </c>
      <c r="P72" s="461"/>
      <c r="Q72" s="376"/>
      <c r="R72" s="376"/>
      <c r="S72" s="457">
        <f t="shared" ref="S72:S76" si="56">SUM(P72:R72)</f>
        <v>0</v>
      </c>
      <c r="T72" s="461"/>
      <c r="U72" s="376"/>
      <c r="V72" s="376"/>
      <c r="W72" s="457">
        <f t="shared" ref="W72:W76" si="57">SUM(T72:V72)</f>
        <v>0</v>
      </c>
      <c r="X72" s="461"/>
      <c r="Y72" s="376"/>
      <c r="Z72" s="376"/>
      <c r="AA72" s="457">
        <f t="shared" ref="AA72:AA76" si="58">SUM(X72:Z72)</f>
        <v>0</v>
      </c>
      <c r="AB72" s="461"/>
      <c r="AC72" s="376"/>
      <c r="AD72" s="376"/>
      <c r="AE72" s="457">
        <f t="shared" ref="AE72:AE76" si="59">SUM(AB72:AD72)</f>
        <v>0</v>
      </c>
      <c r="AF72" s="461"/>
      <c r="AG72" s="376"/>
      <c r="AH72" s="376"/>
      <c r="AI72" s="457">
        <f t="shared" ref="AI72:AI76" si="60">SUM(AF72:AH72)</f>
        <v>0</v>
      </c>
      <c r="AJ72" s="341"/>
      <c r="AK72" s="62"/>
      <c r="AL72" s="38" t="str">
        <f t="shared" si="53"/>
        <v>-</v>
      </c>
      <c r="AM72" s="18"/>
      <c r="AN72" s="18"/>
      <c r="AO72" s="18"/>
      <c r="AP72" s="18"/>
      <c r="AQ72" s="18"/>
      <c r="AR72" s="18"/>
    </row>
    <row r="73" spans="1:44" ht="13.5" x14ac:dyDescent="0.25">
      <c r="A73" s="307"/>
      <c r="B73" s="114">
        <f>+Report!B75</f>
        <v>553</v>
      </c>
      <c r="C73" s="101" t="str">
        <f>+Report!C75</f>
        <v xml:space="preserve">Landscape Reinstatement </v>
      </c>
      <c r="D73" s="363">
        <f t="shared" si="52"/>
        <v>0</v>
      </c>
      <c r="E73" s="363">
        <f t="shared" si="52"/>
        <v>0</v>
      </c>
      <c r="F73" s="363">
        <f t="shared" si="52"/>
        <v>0</v>
      </c>
      <c r="G73" s="363">
        <f t="shared" si="52"/>
        <v>0</v>
      </c>
      <c r="H73" s="461"/>
      <c r="I73" s="376"/>
      <c r="J73" s="376"/>
      <c r="K73" s="457">
        <f t="shared" si="54"/>
        <v>0</v>
      </c>
      <c r="L73" s="461"/>
      <c r="M73" s="376"/>
      <c r="N73" s="376"/>
      <c r="O73" s="457">
        <f t="shared" si="55"/>
        <v>0</v>
      </c>
      <c r="P73" s="461"/>
      <c r="Q73" s="376"/>
      <c r="R73" s="376"/>
      <c r="S73" s="457">
        <f t="shared" si="56"/>
        <v>0</v>
      </c>
      <c r="T73" s="461"/>
      <c r="U73" s="376"/>
      <c r="V73" s="376"/>
      <c r="W73" s="457">
        <f t="shared" si="57"/>
        <v>0</v>
      </c>
      <c r="X73" s="461"/>
      <c r="Y73" s="376"/>
      <c r="Z73" s="376"/>
      <c r="AA73" s="457">
        <f t="shared" si="58"/>
        <v>0</v>
      </c>
      <c r="AB73" s="461"/>
      <c r="AC73" s="376"/>
      <c r="AD73" s="376"/>
      <c r="AE73" s="457">
        <f t="shared" si="59"/>
        <v>0</v>
      </c>
      <c r="AF73" s="461"/>
      <c r="AG73" s="376"/>
      <c r="AH73" s="376"/>
      <c r="AI73" s="457">
        <f t="shared" si="60"/>
        <v>0</v>
      </c>
      <c r="AJ73" s="341"/>
      <c r="AK73" s="62"/>
      <c r="AL73" s="38" t="str">
        <f t="shared" si="53"/>
        <v>-</v>
      </c>
      <c r="AM73" s="18"/>
      <c r="AN73" s="18"/>
      <c r="AO73" s="18"/>
      <c r="AP73" s="18"/>
      <c r="AQ73" s="18"/>
      <c r="AR73" s="18"/>
    </row>
    <row r="74" spans="1:44" ht="13.5" x14ac:dyDescent="0.25">
      <c r="A74" s="307"/>
      <c r="B74" s="114">
        <f>+Report!B76</f>
        <v>554</v>
      </c>
      <c r="C74" s="101" t="str">
        <f>+Report!C76</f>
        <v>Cleaning Site After Renovation</v>
      </c>
      <c r="D74" s="363">
        <f t="shared" si="52"/>
        <v>0</v>
      </c>
      <c r="E74" s="363">
        <f t="shared" si="52"/>
        <v>0</v>
      </c>
      <c r="F74" s="363">
        <f t="shared" si="52"/>
        <v>0</v>
      </c>
      <c r="G74" s="363">
        <f t="shared" si="52"/>
        <v>0</v>
      </c>
      <c r="H74" s="461"/>
      <c r="I74" s="376"/>
      <c r="J74" s="376"/>
      <c r="K74" s="457">
        <f t="shared" si="54"/>
        <v>0</v>
      </c>
      <c r="L74" s="461"/>
      <c r="M74" s="376"/>
      <c r="N74" s="376"/>
      <c r="O74" s="457">
        <f t="shared" si="55"/>
        <v>0</v>
      </c>
      <c r="P74" s="461"/>
      <c r="Q74" s="376"/>
      <c r="R74" s="376"/>
      <c r="S74" s="457">
        <f t="shared" si="56"/>
        <v>0</v>
      </c>
      <c r="T74" s="461"/>
      <c r="U74" s="376"/>
      <c r="V74" s="376"/>
      <c r="W74" s="457">
        <f t="shared" si="57"/>
        <v>0</v>
      </c>
      <c r="X74" s="461"/>
      <c r="Y74" s="376"/>
      <c r="Z74" s="376"/>
      <c r="AA74" s="457">
        <f t="shared" si="58"/>
        <v>0</v>
      </c>
      <c r="AB74" s="461"/>
      <c r="AC74" s="376"/>
      <c r="AD74" s="376"/>
      <c r="AE74" s="457">
        <f t="shared" si="59"/>
        <v>0</v>
      </c>
      <c r="AF74" s="461"/>
      <c r="AG74" s="376"/>
      <c r="AH74" s="376"/>
      <c r="AI74" s="457">
        <f t="shared" si="60"/>
        <v>0</v>
      </c>
      <c r="AJ74" s="341"/>
      <c r="AK74" s="62"/>
      <c r="AL74" s="38" t="str">
        <f t="shared" si="53"/>
        <v>-</v>
      </c>
      <c r="AM74" s="18"/>
      <c r="AN74" s="18"/>
      <c r="AO74" s="18"/>
      <c r="AP74" s="18"/>
      <c r="AQ74" s="18"/>
      <c r="AR74" s="18"/>
    </row>
    <row r="75" spans="1:44" ht="13.5" x14ac:dyDescent="0.25">
      <c r="A75" s="307"/>
      <c r="B75" s="114">
        <f>+Report!B77</f>
        <v>555</v>
      </c>
      <c r="C75" s="475" t="str">
        <f>+Report!C77</f>
        <v>Energy Costs During Const. (only if sq.ft. increases)</v>
      </c>
      <c r="D75" s="363">
        <f t="shared" si="52"/>
        <v>0</v>
      </c>
      <c r="E75" s="363">
        <f t="shared" si="52"/>
        <v>0</v>
      </c>
      <c r="F75" s="363">
        <f t="shared" si="52"/>
        <v>0</v>
      </c>
      <c r="G75" s="363">
        <f t="shared" si="52"/>
        <v>0</v>
      </c>
      <c r="H75" s="461"/>
      <c r="I75" s="376"/>
      <c r="J75" s="376"/>
      <c r="K75" s="457">
        <f t="shared" si="54"/>
        <v>0</v>
      </c>
      <c r="L75" s="461"/>
      <c r="M75" s="376"/>
      <c r="N75" s="376"/>
      <c r="O75" s="457">
        <f t="shared" si="55"/>
        <v>0</v>
      </c>
      <c r="P75" s="461"/>
      <c r="Q75" s="376"/>
      <c r="R75" s="376"/>
      <c r="S75" s="457">
        <f t="shared" si="56"/>
        <v>0</v>
      </c>
      <c r="T75" s="461"/>
      <c r="U75" s="376"/>
      <c r="V75" s="376"/>
      <c r="W75" s="457">
        <f t="shared" si="57"/>
        <v>0</v>
      </c>
      <c r="X75" s="461"/>
      <c r="Y75" s="376"/>
      <c r="Z75" s="376"/>
      <c r="AA75" s="457">
        <f t="shared" si="58"/>
        <v>0</v>
      </c>
      <c r="AB75" s="461"/>
      <c r="AC75" s="376"/>
      <c r="AD75" s="376"/>
      <c r="AE75" s="457">
        <f t="shared" si="59"/>
        <v>0</v>
      </c>
      <c r="AF75" s="461"/>
      <c r="AG75" s="376"/>
      <c r="AH75" s="376"/>
      <c r="AI75" s="457">
        <f t="shared" si="60"/>
        <v>0</v>
      </c>
      <c r="AJ75" s="341"/>
      <c r="AK75" s="62"/>
      <c r="AL75" s="38" t="str">
        <f t="shared" si="53"/>
        <v>-</v>
      </c>
      <c r="AM75" s="18"/>
      <c r="AN75" s="18"/>
      <c r="AO75" s="18"/>
      <c r="AP75" s="18"/>
      <c r="AQ75" s="18"/>
      <c r="AR75" s="18"/>
    </row>
    <row r="76" spans="1:44" ht="13.5" x14ac:dyDescent="0.25">
      <c r="A76" s="308"/>
      <c r="B76" s="114">
        <f>+Report!B78</f>
        <v>556</v>
      </c>
      <c r="C76" s="101" t="str">
        <f>+Report!C78</f>
        <v>Other Related Construction Costs</v>
      </c>
      <c r="D76" s="363">
        <f t="shared" si="52"/>
        <v>0</v>
      </c>
      <c r="E76" s="363">
        <f t="shared" si="52"/>
        <v>0</v>
      </c>
      <c r="F76" s="363">
        <f t="shared" si="52"/>
        <v>0</v>
      </c>
      <c r="G76" s="363">
        <f t="shared" si="52"/>
        <v>0</v>
      </c>
      <c r="H76" s="461"/>
      <c r="I76" s="376"/>
      <c r="J76" s="376"/>
      <c r="K76" s="457">
        <f t="shared" si="54"/>
        <v>0</v>
      </c>
      <c r="L76" s="461"/>
      <c r="M76" s="376"/>
      <c r="N76" s="376"/>
      <c r="O76" s="457">
        <f t="shared" si="55"/>
        <v>0</v>
      </c>
      <c r="P76" s="461"/>
      <c r="Q76" s="376"/>
      <c r="R76" s="376"/>
      <c r="S76" s="457">
        <f t="shared" si="56"/>
        <v>0</v>
      </c>
      <c r="T76" s="461"/>
      <c r="U76" s="376"/>
      <c r="V76" s="376"/>
      <c r="W76" s="457">
        <f t="shared" si="57"/>
        <v>0</v>
      </c>
      <c r="X76" s="461"/>
      <c r="Y76" s="376"/>
      <c r="Z76" s="376"/>
      <c r="AA76" s="457">
        <f t="shared" si="58"/>
        <v>0</v>
      </c>
      <c r="AB76" s="461"/>
      <c r="AC76" s="376"/>
      <c r="AD76" s="376"/>
      <c r="AE76" s="457">
        <f t="shared" si="59"/>
        <v>0</v>
      </c>
      <c r="AF76" s="461"/>
      <c r="AG76" s="376"/>
      <c r="AH76" s="376"/>
      <c r="AI76" s="457">
        <f t="shared" si="60"/>
        <v>0</v>
      </c>
      <c r="AJ76" s="341"/>
      <c r="AK76" s="62"/>
      <c r="AL76" s="38" t="str">
        <f t="shared" si="53"/>
        <v>-</v>
      </c>
      <c r="AM76" s="18"/>
      <c r="AN76" s="18"/>
      <c r="AO76" s="18"/>
      <c r="AP76" s="18"/>
      <c r="AQ76" s="18"/>
      <c r="AR76" s="18"/>
    </row>
    <row r="77" spans="1:44" ht="13.5" x14ac:dyDescent="0.25">
      <c r="A77" s="791"/>
      <c r="B77" s="793"/>
      <c r="C77" s="311" t="str">
        <f>+Report!C79</f>
        <v>Total Related Construction / Renovation Costs (outside of General Contract)</v>
      </c>
      <c r="D77" s="366">
        <f t="shared" ref="D77:AI77" si="61">SUM(D71:D76)</f>
        <v>0</v>
      </c>
      <c r="E77" s="366">
        <f t="shared" si="61"/>
        <v>0</v>
      </c>
      <c r="F77" s="366">
        <f t="shared" si="61"/>
        <v>0</v>
      </c>
      <c r="G77" s="366">
        <f t="shared" si="61"/>
        <v>0</v>
      </c>
      <c r="H77" s="453">
        <f t="shared" si="61"/>
        <v>0</v>
      </c>
      <c r="I77" s="453">
        <f t="shared" si="61"/>
        <v>0</v>
      </c>
      <c r="J77" s="453">
        <f t="shared" si="61"/>
        <v>0</v>
      </c>
      <c r="K77" s="453">
        <f t="shared" si="61"/>
        <v>0</v>
      </c>
      <c r="L77" s="456">
        <f t="shared" si="61"/>
        <v>0</v>
      </c>
      <c r="M77" s="453">
        <f t="shared" si="61"/>
        <v>0</v>
      </c>
      <c r="N77" s="455">
        <f t="shared" si="61"/>
        <v>0</v>
      </c>
      <c r="O77" s="453">
        <f t="shared" si="61"/>
        <v>0</v>
      </c>
      <c r="P77" s="453">
        <f t="shared" si="61"/>
        <v>0</v>
      </c>
      <c r="Q77" s="453">
        <f t="shared" si="61"/>
        <v>0</v>
      </c>
      <c r="R77" s="453">
        <f t="shared" si="61"/>
        <v>0</v>
      </c>
      <c r="S77" s="453">
        <f t="shared" si="61"/>
        <v>0</v>
      </c>
      <c r="T77" s="453">
        <f t="shared" si="61"/>
        <v>0</v>
      </c>
      <c r="U77" s="453">
        <f t="shared" si="61"/>
        <v>0</v>
      </c>
      <c r="V77" s="453">
        <f t="shared" si="61"/>
        <v>0</v>
      </c>
      <c r="W77" s="453">
        <f t="shared" si="61"/>
        <v>0</v>
      </c>
      <c r="X77" s="453">
        <f t="shared" si="61"/>
        <v>0</v>
      </c>
      <c r="Y77" s="453">
        <f t="shared" si="61"/>
        <v>0</v>
      </c>
      <c r="Z77" s="453">
        <f t="shared" si="61"/>
        <v>0</v>
      </c>
      <c r="AA77" s="453">
        <f t="shared" si="61"/>
        <v>0</v>
      </c>
      <c r="AB77" s="453">
        <f t="shared" si="61"/>
        <v>0</v>
      </c>
      <c r="AC77" s="453">
        <f t="shared" si="61"/>
        <v>0</v>
      </c>
      <c r="AD77" s="453">
        <f t="shared" si="61"/>
        <v>0</v>
      </c>
      <c r="AE77" s="453">
        <f t="shared" si="61"/>
        <v>0</v>
      </c>
      <c r="AF77" s="453">
        <f t="shared" si="61"/>
        <v>0</v>
      </c>
      <c r="AG77" s="453">
        <f t="shared" si="61"/>
        <v>0</v>
      </c>
      <c r="AH77" s="453">
        <f t="shared" si="61"/>
        <v>0</v>
      </c>
      <c r="AI77" s="453">
        <f t="shared" si="61"/>
        <v>0</v>
      </c>
      <c r="AJ77" s="341"/>
      <c r="AK77" s="62"/>
      <c r="AL77" s="59" t="s">
        <v>377</v>
      </c>
      <c r="AM77" s="18"/>
      <c r="AN77" s="18"/>
      <c r="AO77" s="18"/>
      <c r="AP77" s="18"/>
      <c r="AQ77" s="18"/>
      <c r="AR77" s="18"/>
    </row>
    <row r="78" spans="1:44" ht="15.75" x14ac:dyDescent="0.25">
      <c r="A78" s="791"/>
      <c r="B78" s="767"/>
      <c r="C78" s="312" t="str">
        <f>+Report!C80</f>
        <v>Total of Construction / Renovation Costs</v>
      </c>
      <c r="D78" s="364">
        <f t="shared" ref="D78:AI78" si="62">+D77+D68</f>
        <v>0</v>
      </c>
      <c r="E78" s="364">
        <f t="shared" si="62"/>
        <v>0</v>
      </c>
      <c r="F78" s="364">
        <f t="shared" si="62"/>
        <v>0</v>
      </c>
      <c r="G78" s="364">
        <f t="shared" si="62"/>
        <v>0</v>
      </c>
      <c r="H78" s="365">
        <f t="shared" si="62"/>
        <v>0</v>
      </c>
      <c r="I78" s="365">
        <f t="shared" si="62"/>
        <v>0</v>
      </c>
      <c r="J78" s="365">
        <f t="shared" si="62"/>
        <v>0</v>
      </c>
      <c r="K78" s="368">
        <f t="shared" si="62"/>
        <v>0</v>
      </c>
      <c r="L78" s="365">
        <f t="shared" si="62"/>
        <v>0</v>
      </c>
      <c r="M78" s="365">
        <f t="shared" si="62"/>
        <v>0</v>
      </c>
      <c r="N78" s="365">
        <f t="shared" si="62"/>
        <v>0</v>
      </c>
      <c r="O78" s="368">
        <f t="shared" si="62"/>
        <v>0</v>
      </c>
      <c r="P78" s="365">
        <f t="shared" si="62"/>
        <v>0</v>
      </c>
      <c r="Q78" s="365">
        <f t="shared" si="62"/>
        <v>0</v>
      </c>
      <c r="R78" s="365">
        <f t="shared" si="62"/>
        <v>0</v>
      </c>
      <c r="S78" s="464">
        <f t="shared" si="62"/>
        <v>0</v>
      </c>
      <c r="T78" s="365">
        <f t="shared" si="62"/>
        <v>0</v>
      </c>
      <c r="U78" s="365">
        <f t="shared" si="62"/>
        <v>0</v>
      </c>
      <c r="V78" s="365">
        <f t="shared" si="62"/>
        <v>0</v>
      </c>
      <c r="W78" s="464">
        <f t="shared" si="62"/>
        <v>0</v>
      </c>
      <c r="X78" s="365">
        <f t="shared" si="62"/>
        <v>0</v>
      </c>
      <c r="Y78" s="365">
        <f t="shared" si="62"/>
        <v>0</v>
      </c>
      <c r="Z78" s="365">
        <f t="shared" si="62"/>
        <v>0</v>
      </c>
      <c r="AA78" s="464">
        <f t="shared" si="62"/>
        <v>0</v>
      </c>
      <c r="AB78" s="365">
        <f t="shared" si="62"/>
        <v>0</v>
      </c>
      <c r="AC78" s="365">
        <f t="shared" si="62"/>
        <v>0</v>
      </c>
      <c r="AD78" s="365">
        <f t="shared" si="62"/>
        <v>0</v>
      </c>
      <c r="AE78" s="464">
        <f t="shared" si="62"/>
        <v>0</v>
      </c>
      <c r="AF78" s="365">
        <f t="shared" si="62"/>
        <v>0</v>
      </c>
      <c r="AG78" s="365">
        <f t="shared" si="62"/>
        <v>0</v>
      </c>
      <c r="AH78" s="365">
        <f t="shared" si="62"/>
        <v>0</v>
      </c>
      <c r="AI78" s="464">
        <f t="shared" si="62"/>
        <v>0</v>
      </c>
      <c r="AJ78" s="341"/>
      <c r="AK78" s="62"/>
      <c r="AL78" s="59" t="s">
        <v>377</v>
      </c>
      <c r="AM78" s="18"/>
      <c r="AN78" s="18"/>
      <c r="AO78" s="18"/>
      <c r="AP78" s="18"/>
      <c r="AQ78" s="18"/>
      <c r="AR78" s="18"/>
    </row>
    <row r="79" spans="1:44" ht="13.5" x14ac:dyDescent="0.25">
      <c r="A79" s="357"/>
      <c r="B79" s="194"/>
      <c r="C79" s="195"/>
      <c r="D79" s="195"/>
      <c r="E79" s="195"/>
      <c r="F79" s="195"/>
      <c r="G79" s="359"/>
      <c r="H79" s="350"/>
      <c r="I79" s="350"/>
      <c r="J79" s="350"/>
      <c r="K79" s="458"/>
      <c r="L79" s="350"/>
      <c r="M79" s="350"/>
      <c r="N79" s="350"/>
      <c r="O79" s="458"/>
      <c r="P79" s="350"/>
      <c r="Q79" s="350"/>
      <c r="R79" s="350"/>
      <c r="S79" s="374"/>
      <c r="T79" s="350"/>
      <c r="U79" s="350"/>
      <c r="V79" s="350"/>
      <c r="W79" s="374"/>
      <c r="X79" s="350"/>
      <c r="Y79" s="350"/>
      <c r="Z79" s="350"/>
      <c r="AA79" s="374"/>
      <c r="AB79" s="350"/>
      <c r="AC79" s="350"/>
      <c r="AD79" s="350"/>
      <c r="AE79" s="374"/>
      <c r="AF79" s="350"/>
      <c r="AG79" s="350"/>
      <c r="AH79" s="350"/>
      <c r="AI79" s="374"/>
      <c r="AJ79" s="341"/>
      <c r="AK79" s="62"/>
      <c r="AL79" s="59" t="s">
        <v>377</v>
      </c>
      <c r="AM79" s="18"/>
      <c r="AN79" s="18"/>
      <c r="AO79" s="18"/>
      <c r="AP79" s="18"/>
      <c r="AQ79" s="18"/>
      <c r="AR79" s="18"/>
    </row>
    <row r="80" spans="1:44" ht="15" x14ac:dyDescent="0.25">
      <c r="A80" s="306">
        <f>+Report!A82</f>
        <v>600</v>
      </c>
      <c r="B80" s="303" t="str">
        <f>+Report!B82</f>
        <v>Materials Inspection  &amp; Testing</v>
      </c>
      <c r="C80" s="112"/>
      <c r="D80" s="112"/>
      <c r="E80" s="112"/>
      <c r="F80" s="112"/>
      <c r="G80" s="360"/>
      <c r="H80" s="351"/>
      <c r="I80" s="351"/>
      <c r="J80" s="351"/>
      <c r="K80" s="460"/>
      <c r="L80" s="351"/>
      <c r="M80" s="351"/>
      <c r="N80" s="351"/>
      <c r="O80" s="460"/>
      <c r="P80" s="351"/>
      <c r="Q80" s="351"/>
      <c r="R80" s="351"/>
      <c r="S80" s="374"/>
      <c r="T80" s="351"/>
      <c r="U80" s="351"/>
      <c r="V80" s="351"/>
      <c r="W80" s="374"/>
      <c r="X80" s="351"/>
      <c r="Y80" s="351"/>
      <c r="Z80" s="351"/>
      <c r="AA80" s="374"/>
      <c r="AB80" s="351"/>
      <c r="AC80" s="351"/>
      <c r="AD80" s="351"/>
      <c r="AE80" s="374"/>
      <c r="AF80" s="351"/>
      <c r="AG80" s="351"/>
      <c r="AH80" s="351"/>
      <c r="AI80" s="374"/>
      <c r="AJ80" s="341"/>
      <c r="AK80" s="62"/>
      <c r="AL80" s="59" t="s">
        <v>377</v>
      </c>
      <c r="AM80" s="18"/>
      <c r="AN80" s="18"/>
      <c r="AO80" s="18"/>
      <c r="AP80" s="18"/>
      <c r="AQ80" s="18"/>
      <c r="AR80" s="18"/>
    </row>
    <row r="81" spans="1:44" ht="13.5" x14ac:dyDescent="0.25">
      <c r="A81" s="307"/>
      <c r="B81" s="114">
        <f>+Report!B83</f>
        <v>601</v>
      </c>
      <c r="C81" s="101" t="str">
        <f>+Report!C83</f>
        <v>Soil Testing</v>
      </c>
      <c r="D81" s="363">
        <f t="shared" ref="D81:D89" si="63">IF($AI$110&lt;&gt;0,AF81,IF($AE$110&lt;&gt;0,AB81,IF($AA$110&lt;&gt;0,X81,IF($W$110&lt;&gt;0,T81,IF($S$110&lt;&gt;0,P81,IF($O$110&lt;&gt;0,L81,H81))))))</f>
        <v>0</v>
      </c>
      <c r="E81" s="363">
        <f t="shared" ref="E81:E89" si="64">IF($AI$110&lt;&gt;0,AG81,IF($AE$110&lt;&gt;0,AC81,IF($AA$110&lt;&gt;0,Y81,IF($W$110&lt;&gt;0,U81,IF($S$110&lt;&gt;0,Q81,IF($O$110&lt;&gt;0,M81,I81))))))</f>
        <v>0</v>
      </c>
      <c r="F81" s="363">
        <f t="shared" ref="F81:F89" si="65">IF($AI$110&lt;&gt;0,AH81,IF($AE$110&lt;&gt;0,AD81,IF($AA$110&lt;&gt;0,Z81,IF($W$110&lt;&gt;0,V81,IF($S$110&lt;&gt;0,R81,IF($O$110&lt;&gt;0,N81,J81))))))</f>
        <v>0</v>
      </c>
      <c r="G81" s="363">
        <f t="shared" ref="G81:G89" si="66">IF($AI$110&lt;&gt;0,AI81,IF($AE$110&lt;&gt;0,AE81,IF($AA$110&lt;&gt;0,AA81,IF($W$110&lt;&gt;0,W81,IF($S$110&lt;&gt;0,S81,IF($O$110&lt;&gt;0,O81,K81))))))</f>
        <v>0</v>
      </c>
      <c r="H81" s="461"/>
      <c r="I81" s="376"/>
      <c r="J81" s="376"/>
      <c r="K81" s="457">
        <f>SUBTOTAL(9,H81:J81)</f>
        <v>0</v>
      </c>
      <c r="L81" s="461"/>
      <c r="M81" s="376"/>
      <c r="N81" s="376"/>
      <c r="O81" s="457">
        <f t="shared" ref="O81:O89" si="67">SUBTOTAL(9,L81:N81)</f>
        <v>0</v>
      </c>
      <c r="P81" s="461"/>
      <c r="Q81" s="376"/>
      <c r="R81" s="376"/>
      <c r="S81" s="457">
        <f t="shared" ref="S81:S89" si="68">SUBTOTAL(9,P81:R81)</f>
        <v>0</v>
      </c>
      <c r="T81" s="461"/>
      <c r="U81" s="376"/>
      <c r="V81" s="376"/>
      <c r="W81" s="457">
        <f t="shared" ref="W81:W89" si="69">SUBTOTAL(9,T81:V81)</f>
        <v>0</v>
      </c>
      <c r="X81" s="461"/>
      <c r="Y81" s="376"/>
      <c r="Z81" s="376"/>
      <c r="AA81" s="457">
        <f t="shared" ref="AA81:AA89" si="70">SUBTOTAL(9,X81:Z81)</f>
        <v>0</v>
      </c>
      <c r="AB81" s="461"/>
      <c r="AC81" s="376"/>
      <c r="AD81" s="376"/>
      <c r="AE81" s="457">
        <f t="shared" ref="AE81:AE89" si="71">SUBTOTAL(9,AB81:AD81)</f>
        <v>0</v>
      </c>
      <c r="AF81" s="461"/>
      <c r="AG81" s="376"/>
      <c r="AH81" s="376"/>
      <c r="AI81" s="457">
        <f t="shared" ref="AI81:AI89" si="72">SUBTOTAL(9,AF81:AH81)</f>
        <v>0</v>
      </c>
      <c r="AJ81" s="341"/>
      <c r="AK81" s="62"/>
      <c r="AL81" s="38" t="str">
        <f t="shared" ref="AL81:AL89" si="73">IF(OR(K81&lt;&gt;0,O81&lt;&gt;0,S81&lt;&gt;0,W81&lt;&gt;0,AA81&lt;&gt;0,AE81&lt;&gt;0,AI81&lt;&gt;0),"Print line","-")</f>
        <v>-</v>
      </c>
      <c r="AM81" s="18"/>
      <c r="AN81" s="18"/>
      <c r="AO81" s="18"/>
      <c r="AP81" s="18"/>
      <c r="AQ81" s="18"/>
      <c r="AR81" s="18"/>
    </row>
    <row r="82" spans="1:44" ht="13.5" x14ac:dyDescent="0.25">
      <c r="A82" s="307"/>
      <c r="B82" s="114">
        <f>+Report!B84</f>
        <v>602</v>
      </c>
      <c r="C82" s="101" t="str">
        <f>+Report!C84</f>
        <v>Concrete Testing</v>
      </c>
      <c r="D82" s="363">
        <f t="shared" si="63"/>
        <v>0</v>
      </c>
      <c r="E82" s="363">
        <f t="shared" si="64"/>
        <v>0</v>
      </c>
      <c r="F82" s="363">
        <f t="shared" si="65"/>
        <v>0</v>
      </c>
      <c r="G82" s="363">
        <f t="shared" si="66"/>
        <v>0</v>
      </c>
      <c r="H82" s="461"/>
      <c r="I82" s="376"/>
      <c r="J82" s="376"/>
      <c r="K82" s="457">
        <f t="shared" ref="K82:K89" si="74">SUBTOTAL(9,H82:J82)</f>
        <v>0</v>
      </c>
      <c r="L82" s="461"/>
      <c r="M82" s="376"/>
      <c r="N82" s="376"/>
      <c r="O82" s="457">
        <f t="shared" si="67"/>
        <v>0</v>
      </c>
      <c r="P82" s="461"/>
      <c r="Q82" s="376"/>
      <c r="R82" s="376"/>
      <c r="S82" s="457">
        <f t="shared" si="68"/>
        <v>0</v>
      </c>
      <c r="T82" s="461"/>
      <c r="U82" s="376"/>
      <c r="V82" s="376"/>
      <c r="W82" s="457">
        <f t="shared" si="69"/>
        <v>0</v>
      </c>
      <c r="X82" s="461"/>
      <c r="Y82" s="376"/>
      <c r="Z82" s="376"/>
      <c r="AA82" s="457">
        <f t="shared" si="70"/>
        <v>0</v>
      </c>
      <c r="AB82" s="461"/>
      <c r="AC82" s="376"/>
      <c r="AD82" s="376"/>
      <c r="AE82" s="457">
        <f t="shared" si="71"/>
        <v>0</v>
      </c>
      <c r="AF82" s="461"/>
      <c r="AG82" s="376"/>
      <c r="AH82" s="376"/>
      <c r="AI82" s="457">
        <f t="shared" si="72"/>
        <v>0</v>
      </c>
      <c r="AJ82" s="341"/>
      <c r="AK82" s="62"/>
      <c r="AL82" s="38" t="str">
        <f t="shared" si="73"/>
        <v>-</v>
      </c>
      <c r="AM82" s="18"/>
      <c r="AN82" s="18"/>
      <c r="AO82" s="18"/>
      <c r="AP82" s="18"/>
      <c r="AQ82" s="18"/>
      <c r="AR82" s="18"/>
    </row>
    <row r="83" spans="1:44" ht="13.5" x14ac:dyDescent="0.25">
      <c r="A83" s="307"/>
      <c r="B83" s="114">
        <f>+Report!B85</f>
        <v>603</v>
      </c>
      <c r="C83" s="101" t="str">
        <f>+Report!C85</f>
        <v>Pile Inspection Testing</v>
      </c>
      <c r="D83" s="363">
        <f t="shared" si="63"/>
        <v>0</v>
      </c>
      <c r="E83" s="363">
        <f t="shared" si="64"/>
        <v>0</v>
      </c>
      <c r="F83" s="363">
        <f t="shared" si="65"/>
        <v>0</v>
      </c>
      <c r="G83" s="363">
        <f t="shared" si="66"/>
        <v>0</v>
      </c>
      <c r="H83" s="461"/>
      <c r="I83" s="376"/>
      <c r="J83" s="376"/>
      <c r="K83" s="457">
        <f t="shared" si="74"/>
        <v>0</v>
      </c>
      <c r="L83" s="461"/>
      <c r="M83" s="376"/>
      <c r="N83" s="376"/>
      <c r="O83" s="457">
        <f t="shared" si="67"/>
        <v>0</v>
      </c>
      <c r="P83" s="461"/>
      <c r="Q83" s="376"/>
      <c r="R83" s="376"/>
      <c r="S83" s="457">
        <f t="shared" si="68"/>
        <v>0</v>
      </c>
      <c r="T83" s="461"/>
      <c r="U83" s="376"/>
      <c r="V83" s="376"/>
      <c r="W83" s="457">
        <f t="shared" si="69"/>
        <v>0</v>
      </c>
      <c r="X83" s="461"/>
      <c r="Y83" s="376"/>
      <c r="Z83" s="376"/>
      <c r="AA83" s="457">
        <f t="shared" si="70"/>
        <v>0</v>
      </c>
      <c r="AB83" s="461"/>
      <c r="AC83" s="376"/>
      <c r="AD83" s="376"/>
      <c r="AE83" s="457">
        <f t="shared" si="71"/>
        <v>0</v>
      </c>
      <c r="AF83" s="461"/>
      <c r="AG83" s="376"/>
      <c r="AH83" s="376"/>
      <c r="AI83" s="457">
        <f t="shared" si="72"/>
        <v>0</v>
      </c>
      <c r="AJ83" s="341"/>
      <c r="AK83" s="62"/>
      <c r="AL83" s="38" t="str">
        <f t="shared" si="73"/>
        <v>-</v>
      </c>
      <c r="AM83" s="18"/>
      <c r="AN83" s="18"/>
      <c r="AO83" s="18"/>
      <c r="AP83" s="18"/>
      <c r="AQ83" s="18"/>
      <c r="AR83" s="18"/>
    </row>
    <row r="84" spans="1:44" ht="13.5" x14ac:dyDescent="0.25">
      <c r="A84" s="307"/>
      <c r="B84" s="114">
        <f>+Report!B86</f>
        <v>604</v>
      </c>
      <c r="C84" s="101" t="str">
        <f>+Report!C86</f>
        <v>Welding Inspection.</v>
      </c>
      <c r="D84" s="363">
        <f t="shared" si="63"/>
        <v>0</v>
      </c>
      <c r="E84" s="363">
        <f t="shared" si="64"/>
        <v>0</v>
      </c>
      <c r="F84" s="363">
        <f t="shared" si="65"/>
        <v>0</v>
      </c>
      <c r="G84" s="363">
        <f t="shared" si="66"/>
        <v>0</v>
      </c>
      <c r="H84" s="461"/>
      <c r="I84" s="376"/>
      <c r="J84" s="376"/>
      <c r="K84" s="457">
        <f t="shared" si="74"/>
        <v>0</v>
      </c>
      <c r="L84" s="461"/>
      <c r="M84" s="376"/>
      <c r="N84" s="376"/>
      <c r="O84" s="457">
        <f t="shared" si="67"/>
        <v>0</v>
      </c>
      <c r="P84" s="461"/>
      <c r="Q84" s="376"/>
      <c r="R84" s="376"/>
      <c r="S84" s="457">
        <f t="shared" si="68"/>
        <v>0</v>
      </c>
      <c r="T84" s="461"/>
      <c r="U84" s="376"/>
      <c r="V84" s="376"/>
      <c r="W84" s="457">
        <f t="shared" si="69"/>
        <v>0</v>
      </c>
      <c r="X84" s="461"/>
      <c r="Y84" s="376"/>
      <c r="Z84" s="376"/>
      <c r="AA84" s="457">
        <f t="shared" si="70"/>
        <v>0</v>
      </c>
      <c r="AB84" s="461"/>
      <c r="AC84" s="376"/>
      <c r="AD84" s="376"/>
      <c r="AE84" s="457">
        <f t="shared" si="71"/>
        <v>0</v>
      </c>
      <c r="AF84" s="461"/>
      <c r="AG84" s="376"/>
      <c r="AH84" s="376"/>
      <c r="AI84" s="457">
        <f t="shared" si="72"/>
        <v>0</v>
      </c>
      <c r="AJ84" s="341"/>
      <c r="AK84" s="62"/>
      <c r="AL84" s="38" t="str">
        <f t="shared" si="73"/>
        <v>-</v>
      </c>
      <c r="AM84" s="18"/>
      <c r="AN84" s="18"/>
      <c r="AO84" s="18"/>
      <c r="AP84" s="18"/>
      <c r="AQ84" s="18"/>
      <c r="AR84" s="18"/>
    </row>
    <row r="85" spans="1:44" ht="13.5" x14ac:dyDescent="0.25">
      <c r="A85" s="307"/>
      <c r="B85" s="114">
        <f>+Report!B87</f>
        <v>605</v>
      </c>
      <c r="C85" s="101" t="str">
        <f>+Report!C87</f>
        <v>Air / Vapour Barrier Inspection</v>
      </c>
      <c r="D85" s="363">
        <f t="shared" si="63"/>
        <v>0</v>
      </c>
      <c r="E85" s="363">
        <f t="shared" si="64"/>
        <v>0</v>
      </c>
      <c r="F85" s="363">
        <f t="shared" si="65"/>
        <v>0</v>
      </c>
      <c r="G85" s="363">
        <f t="shared" si="66"/>
        <v>0</v>
      </c>
      <c r="H85" s="461"/>
      <c r="I85" s="376"/>
      <c r="J85" s="376"/>
      <c r="K85" s="457">
        <f t="shared" si="74"/>
        <v>0</v>
      </c>
      <c r="L85" s="461"/>
      <c r="M85" s="376"/>
      <c r="N85" s="376"/>
      <c r="O85" s="457">
        <f t="shared" si="67"/>
        <v>0</v>
      </c>
      <c r="P85" s="461"/>
      <c r="Q85" s="376"/>
      <c r="R85" s="376"/>
      <c r="S85" s="457">
        <f t="shared" si="68"/>
        <v>0</v>
      </c>
      <c r="T85" s="461"/>
      <c r="U85" s="376"/>
      <c r="V85" s="376"/>
      <c r="W85" s="457">
        <f t="shared" si="69"/>
        <v>0</v>
      </c>
      <c r="X85" s="461"/>
      <c r="Y85" s="376"/>
      <c r="Z85" s="376"/>
      <c r="AA85" s="457">
        <f t="shared" si="70"/>
        <v>0</v>
      </c>
      <c r="AB85" s="461"/>
      <c r="AC85" s="376"/>
      <c r="AD85" s="376"/>
      <c r="AE85" s="457">
        <f t="shared" si="71"/>
        <v>0</v>
      </c>
      <c r="AF85" s="461"/>
      <c r="AG85" s="376"/>
      <c r="AH85" s="376"/>
      <c r="AI85" s="457">
        <f t="shared" si="72"/>
        <v>0</v>
      </c>
      <c r="AJ85" s="341"/>
      <c r="AK85" s="62"/>
      <c r="AL85" s="38" t="str">
        <f t="shared" si="73"/>
        <v>-</v>
      </c>
      <c r="AM85" s="18"/>
      <c r="AN85" s="18"/>
      <c r="AO85" s="18"/>
      <c r="AP85" s="18"/>
      <c r="AQ85" s="18"/>
      <c r="AR85" s="18"/>
    </row>
    <row r="86" spans="1:44" ht="13.5" x14ac:dyDescent="0.25">
      <c r="A86" s="308"/>
      <c r="B86" s="114">
        <f>+Report!B88</f>
        <v>606</v>
      </c>
      <c r="C86" s="101" t="str">
        <f>+Report!C88</f>
        <v>Envelope &amp; Roofing Inspection</v>
      </c>
      <c r="D86" s="363">
        <f t="shared" si="63"/>
        <v>0</v>
      </c>
      <c r="E86" s="363">
        <f t="shared" si="64"/>
        <v>0</v>
      </c>
      <c r="F86" s="363">
        <f t="shared" si="65"/>
        <v>0</v>
      </c>
      <c r="G86" s="363">
        <f t="shared" si="66"/>
        <v>0</v>
      </c>
      <c r="H86" s="461"/>
      <c r="I86" s="376"/>
      <c r="J86" s="376"/>
      <c r="K86" s="457">
        <f t="shared" si="74"/>
        <v>0</v>
      </c>
      <c r="L86" s="461"/>
      <c r="M86" s="376"/>
      <c r="N86" s="376"/>
      <c r="O86" s="457">
        <f t="shared" si="67"/>
        <v>0</v>
      </c>
      <c r="P86" s="461"/>
      <c r="Q86" s="376"/>
      <c r="R86" s="376"/>
      <c r="S86" s="457">
        <f t="shared" si="68"/>
        <v>0</v>
      </c>
      <c r="T86" s="461"/>
      <c r="U86" s="376"/>
      <c r="V86" s="376"/>
      <c r="W86" s="457">
        <f t="shared" si="69"/>
        <v>0</v>
      </c>
      <c r="X86" s="461"/>
      <c r="Y86" s="376"/>
      <c r="Z86" s="376"/>
      <c r="AA86" s="457">
        <f t="shared" si="70"/>
        <v>0</v>
      </c>
      <c r="AB86" s="461"/>
      <c r="AC86" s="376"/>
      <c r="AD86" s="376"/>
      <c r="AE86" s="457">
        <f t="shared" si="71"/>
        <v>0</v>
      </c>
      <c r="AF86" s="461"/>
      <c r="AG86" s="376"/>
      <c r="AH86" s="376"/>
      <c r="AI86" s="457">
        <f t="shared" si="72"/>
        <v>0</v>
      </c>
      <c r="AJ86" s="341"/>
      <c r="AK86" s="62"/>
      <c r="AL86" s="38" t="str">
        <f t="shared" si="73"/>
        <v>-</v>
      </c>
      <c r="AM86" s="18"/>
      <c r="AN86" s="18"/>
      <c r="AO86" s="18"/>
      <c r="AP86" s="18"/>
      <c r="AQ86" s="18"/>
      <c r="AR86" s="18"/>
    </row>
    <row r="87" spans="1:44" ht="13.5" x14ac:dyDescent="0.25">
      <c r="A87" s="307"/>
      <c r="B87" s="114">
        <f>+Report!B89</f>
        <v>607</v>
      </c>
      <c r="C87" s="101" t="str">
        <f>+Report!C89</f>
        <v>Waterproofing Inspection</v>
      </c>
      <c r="D87" s="363">
        <f t="shared" si="63"/>
        <v>0</v>
      </c>
      <c r="E87" s="363">
        <f t="shared" si="64"/>
        <v>0</v>
      </c>
      <c r="F87" s="363">
        <f t="shared" si="65"/>
        <v>0</v>
      </c>
      <c r="G87" s="363">
        <f t="shared" si="66"/>
        <v>0</v>
      </c>
      <c r="H87" s="461"/>
      <c r="I87" s="376"/>
      <c r="J87" s="376"/>
      <c r="K87" s="457">
        <f t="shared" si="74"/>
        <v>0</v>
      </c>
      <c r="L87" s="461"/>
      <c r="M87" s="376"/>
      <c r="N87" s="376"/>
      <c r="O87" s="457">
        <f t="shared" si="67"/>
        <v>0</v>
      </c>
      <c r="P87" s="461"/>
      <c r="Q87" s="376"/>
      <c r="R87" s="376"/>
      <c r="S87" s="457">
        <f t="shared" si="68"/>
        <v>0</v>
      </c>
      <c r="T87" s="461"/>
      <c r="U87" s="376"/>
      <c r="V87" s="376"/>
      <c r="W87" s="457">
        <f t="shared" si="69"/>
        <v>0</v>
      </c>
      <c r="X87" s="461"/>
      <c r="Y87" s="376"/>
      <c r="Z87" s="376"/>
      <c r="AA87" s="457">
        <f t="shared" si="70"/>
        <v>0</v>
      </c>
      <c r="AB87" s="461"/>
      <c r="AC87" s="376"/>
      <c r="AD87" s="376"/>
      <c r="AE87" s="457">
        <f t="shared" si="71"/>
        <v>0</v>
      </c>
      <c r="AF87" s="461"/>
      <c r="AG87" s="376"/>
      <c r="AH87" s="376"/>
      <c r="AI87" s="457">
        <f t="shared" si="72"/>
        <v>0</v>
      </c>
      <c r="AJ87" s="341"/>
      <c r="AK87" s="62"/>
      <c r="AL87" s="38" t="str">
        <f t="shared" si="73"/>
        <v>-</v>
      </c>
      <c r="AM87" s="18"/>
      <c r="AN87" s="18"/>
      <c r="AO87" s="18"/>
      <c r="AP87" s="18"/>
      <c r="AQ87" s="18"/>
      <c r="AR87" s="18"/>
    </row>
    <row r="88" spans="1:44" ht="13.5" x14ac:dyDescent="0.25">
      <c r="A88" s="307"/>
      <c r="B88" s="114">
        <f>+Report!B90</f>
        <v>608</v>
      </c>
      <c r="C88" s="101" t="str">
        <f>+Report!C90</f>
        <v>Asphalt Testing</v>
      </c>
      <c r="D88" s="363">
        <f t="shared" si="63"/>
        <v>0</v>
      </c>
      <c r="E88" s="363">
        <f t="shared" si="64"/>
        <v>0</v>
      </c>
      <c r="F88" s="363">
        <f t="shared" si="65"/>
        <v>0</v>
      </c>
      <c r="G88" s="363">
        <f t="shared" si="66"/>
        <v>0</v>
      </c>
      <c r="H88" s="461"/>
      <c r="I88" s="376"/>
      <c r="J88" s="376"/>
      <c r="K88" s="457">
        <f t="shared" si="74"/>
        <v>0</v>
      </c>
      <c r="L88" s="461"/>
      <c r="M88" s="376"/>
      <c r="N88" s="376"/>
      <c r="O88" s="457">
        <f t="shared" si="67"/>
        <v>0</v>
      </c>
      <c r="P88" s="461"/>
      <c r="Q88" s="376"/>
      <c r="R88" s="376"/>
      <c r="S88" s="457">
        <f t="shared" si="68"/>
        <v>0</v>
      </c>
      <c r="T88" s="461"/>
      <c r="U88" s="376"/>
      <c r="V88" s="376"/>
      <c r="W88" s="457">
        <f t="shared" si="69"/>
        <v>0</v>
      </c>
      <c r="X88" s="461"/>
      <c r="Y88" s="376"/>
      <c r="Z88" s="376"/>
      <c r="AA88" s="457">
        <f t="shared" si="70"/>
        <v>0</v>
      </c>
      <c r="AB88" s="461"/>
      <c r="AC88" s="376"/>
      <c r="AD88" s="376"/>
      <c r="AE88" s="457">
        <f t="shared" si="71"/>
        <v>0</v>
      </c>
      <c r="AF88" s="461"/>
      <c r="AG88" s="376"/>
      <c r="AH88" s="376"/>
      <c r="AI88" s="457">
        <f t="shared" si="72"/>
        <v>0</v>
      </c>
      <c r="AJ88" s="341"/>
      <c r="AK88" s="62"/>
      <c r="AL88" s="38" t="str">
        <f t="shared" si="73"/>
        <v>-</v>
      </c>
      <c r="AM88" s="18"/>
      <c r="AN88" s="18"/>
      <c r="AO88" s="18"/>
      <c r="AP88" s="18"/>
      <c r="AQ88" s="18"/>
      <c r="AR88" s="18"/>
    </row>
    <row r="89" spans="1:44" ht="13.5" x14ac:dyDescent="0.25">
      <c r="A89" s="307"/>
      <c r="B89" s="114">
        <f>+Report!B91</f>
        <v>609</v>
      </c>
      <c r="C89" s="101" t="str">
        <f>+Report!C91</f>
        <v>Inspection Reports</v>
      </c>
      <c r="D89" s="363">
        <f t="shared" si="63"/>
        <v>0</v>
      </c>
      <c r="E89" s="363">
        <f t="shared" si="64"/>
        <v>0</v>
      </c>
      <c r="F89" s="363">
        <f t="shared" si="65"/>
        <v>0</v>
      </c>
      <c r="G89" s="363">
        <f t="shared" si="66"/>
        <v>0</v>
      </c>
      <c r="H89" s="461"/>
      <c r="I89" s="376"/>
      <c r="J89" s="376"/>
      <c r="K89" s="457">
        <f t="shared" si="74"/>
        <v>0</v>
      </c>
      <c r="L89" s="461"/>
      <c r="M89" s="376"/>
      <c r="N89" s="376"/>
      <c r="O89" s="457">
        <f t="shared" si="67"/>
        <v>0</v>
      </c>
      <c r="P89" s="461"/>
      <c r="Q89" s="376"/>
      <c r="R89" s="376"/>
      <c r="S89" s="457">
        <f t="shared" si="68"/>
        <v>0</v>
      </c>
      <c r="T89" s="461"/>
      <c r="U89" s="376"/>
      <c r="V89" s="376"/>
      <c r="W89" s="457">
        <f t="shared" si="69"/>
        <v>0</v>
      </c>
      <c r="X89" s="461"/>
      <c r="Y89" s="376"/>
      <c r="Z89" s="376"/>
      <c r="AA89" s="457">
        <f t="shared" si="70"/>
        <v>0</v>
      </c>
      <c r="AB89" s="461"/>
      <c r="AC89" s="376"/>
      <c r="AD89" s="376"/>
      <c r="AE89" s="457">
        <f t="shared" si="71"/>
        <v>0</v>
      </c>
      <c r="AF89" s="461"/>
      <c r="AG89" s="376"/>
      <c r="AH89" s="376"/>
      <c r="AI89" s="457">
        <f t="shared" si="72"/>
        <v>0</v>
      </c>
      <c r="AJ89" s="341"/>
      <c r="AK89" s="62"/>
      <c r="AL89" s="38" t="str">
        <f t="shared" si="73"/>
        <v>-</v>
      </c>
      <c r="AM89" s="18"/>
      <c r="AN89" s="18"/>
      <c r="AO89" s="18"/>
      <c r="AP89" s="18"/>
      <c r="AQ89" s="18"/>
      <c r="AR89" s="18"/>
    </row>
    <row r="90" spans="1:44" ht="13.5" x14ac:dyDescent="0.25">
      <c r="A90" s="791"/>
      <c r="B90" s="205"/>
      <c r="C90" s="205" t="str">
        <f>+Report!C92</f>
        <v>Total Materials Inspection &amp; Testing</v>
      </c>
      <c r="D90" s="366">
        <f t="shared" ref="D90:AI90" si="75">SUM(D81:D89)</f>
        <v>0</v>
      </c>
      <c r="E90" s="366">
        <f t="shared" si="75"/>
        <v>0</v>
      </c>
      <c r="F90" s="366">
        <f t="shared" si="75"/>
        <v>0</v>
      </c>
      <c r="G90" s="366">
        <f t="shared" si="75"/>
        <v>0</v>
      </c>
      <c r="H90" s="453">
        <f t="shared" si="75"/>
        <v>0</v>
      </c>
      <c r="I90" s="453">
        <f t="shared" si="75"/>
        <v>0</v>
      </c>
      <c r="J90" s="453">
        <f t="shared" si="75"/>
        <v>0</v>
      </c>
      <c r="K90" s="453">
        <f t="shared" si="75"/>
        <v>0</v>
      </c>
      <c r="L90" s="456">
        <f t="shared" si="75"/>
        <v>0</v>
      </c>
      <c r="M90" s="453">
        <f t="shared" si="75"/>
        <v>0</v>
      </c>
      <c r="N90" s="455">
        <f t="shared" si="75"/>
        <v>0</v>
      </c>
      <c r="O90" s="453">
        <f t="shared" si="75"/>
        <v>0</v>
      </c>
      <c r="P90" s="453">
        <f t="shared" si="75"/>
        <v>0</v>
      </c>
      <c r="Q90" s="453">
        <f t="shared" si="75"/>
        <v>0</v>
      </c>
      <c r="R90" s="453">
        <f t="shared" si="75"/>
        <v>0</v>
      </c>
      <c r="S90" s="453">
        <f t="shared" si="75"/>
        <v>0</v>
      </c>
      <c r="T90" s="453">
        <f t="shared" si="75"/>
        <v>0</v>
      </c>
      <c r="U90" s="453">
        <f t="shared" si="75"/>
        <v>0</v>
      </c>
      <c r="V90" s="453">
        <f t="shared" si="75"/>
        <v>0</v>
      </c>
      <c r="W90" s="453">
        <f t="shared" si="75"/>
        <v>0</v>
      </c>
      <c r="X90" s="453">
        <f t="shared" si="75"/>
        <v>0</v>
      </c>
      <c r="Y90" s="453">
        <f t="shared" si="75"/>
        <v>0</v>
      </c>
      <c r="Z90" s="453">
        <f t="shared" si="75"/>
        <v>0</v>
      </c>
      <c r="AA90" s="453">
        <f t="shared" si="75"/>
        <v>0</v>
      </c>
      <c r="AB90" s="453">
        <f t="shared" si="75"/>
        <v>0</v>
      </c>
      <c r="AC90" s="453">
        <f t="shared" si="75"/>
        <v>0</v>
      </c>
      <c r="AD90" s="453">
        <f t="shared" si="75"/>
        <v>0</v>
      </c>
      <c r="AE90" s="453">
        <f t="shared" si="75"/>
        <v>0</v>
      </c>
      <c r="AF90" s="453">
        <f t="shared" si="75"/>
        <v>0</v>
      </c>
      <c r="AG90" s="453">
        <f t="shared" si="75"/>
        <v>0</v>
      </c>
      <c r="AH90" s="453">
        <f t="shared" si="75"/>
        <v>0</v>
      </c>
      <c r="AI90" s="453">
        <f t="shared" si="75"/>
        <v>0</v>
      </c>
      <c r="AJ90" s="341"/>
      <c r="AK90" s="62"/>
      <c r="AL90" s="59" t="s">
        <v>377</v>
      </c>
      <c r="AM90" s="18"/>
      <c r="AN90" s="18"/>
      <c r="AO90" s="18"/>
      <c r="AP90" s="18"/>
      <c r="AQ90" s="18"/>
      <c r="AR90" s="18"/>
    </row>
    <row r="91" spans="1:44" x14ac:dyDescent="0.25">
      <c r="A91" s="307"/>
      <c r="B91" s="103"/>
      <c r="C91" s="113"/>
      <c r="D91" s="113"/>
      <c r="E91" s="113"/>
      <c r="F91" s="113"/>
      <c r="G91" s="359"/>
      <c r="H91" s="350"/>
      <c r="I91" s="350"/>
      <c r="J91" s="350"/>
      <c r="K91" s="459"/>
      <c r="L91" s="350"/>
      <c r="M91" s="350"/>
      <c r="N91" s="350"/>
      <c r="O91" s="459"/>
      <c r="P91" s="350"/>
      <c r="Q91" s="350"/>
      <c r="R91" s="350"/>
      <c r="S91" s="459"/>
      <c r="T91" s="350"/>
      <c r="U91" s="350"/>
      <c r="V91" s="350"/>
      <c r="W91" s="459"/>
      <c r="X91" s="350"/>
      <c r="Y91" s="350"/>
      <c r="Z91" s="350"/>
      <c r="AA91" s="459"/>
      <c r="AB91" s="350"/>
      <c r="AC91" s="350"/>
      <c r="AD91" s="350"/>
      <c r="AE91" s="459"/>
      <c r="AF91" s="350"/>
      <c r="AG91" s="350"/>
      <c r="AH91" s="350"/>
      <c r="AI91" s="459"/>
      <c r="AJ91" s="341"/>
      <c r="AK91" s="62"/>
      <c r="AL91" s="59" t="s">
        <v>377</v>
      </c>
      <c r="AM91" s="18"/>
      <c r="AN91" s="18"/>
      <c r="AO91" s="18"/>
      <c r="AP91" s="18"/>
      <c r="AQ91" s="18"/>
      <c r="AR91" s="18"/>
    </row>
    <row r="92" spans="1:44" ht="15" x14ac:dyDescent="0.25">
      <c r="A92" s="306">
        <f>+Report!A94</f>
        <v>700</v>
      </c>
      <c r="B92" s="303" t="str">
        <f>+Report!B94</f>
        <v>Furnishings and Equipment</v>
      </c>
      <c r="C92" s="112"/>
      <c r="D92" s="112"/>
      <c r="E92" s="112"/>
      <c r="F92" s="112"/>
      <c r="G92" s="360"/>
      <c r="H92" s="351"/>
      <c r="I92" s="351"/>
      <c r="J92" s="351"/>
      <c r="K92" s="460"/>
      <c r="L92" s="351"/>
      <c r="M92" s="351"/>
      <c r="N92" s="351"/>
      <c r="O92" s="459"/>
      <c r="P92" s="463"/>
      <c r="Q92" s="351"/>
      <c r="R92" s="351"/>
      <c r="S92" s="459"/>
      <c r="T92" s="463"/>
      <c r="U92" s="351"/>
      <c r="V92" s="351"/>
      <c r="W92" s="459"/>
      <c r="X92" s="463"/>
      <c r="Y92" s="351"/>
      <c r="Z92" s="351"/>
      <c r="AA92" s="459"/>
      <c r="AB92" s="463"/>
      <c r="AC92" s="351"/>
      <c r="AD92" s="351"/>
      <c r="AE92" s="459"/>
      <c r="AF92" s="463"/>
      <c r="AG92" s="351"/>
      <c r="AH92" s="351"/>
      <c r="AI92" s="459"/>
      <c r="AJ92" s="341"/>
      <c r="AK92" s="62"/>
      <c r="AL92" s="59" t="s">
        <v>377</v>
      </c>
      <c r="AM92" s="18"/>
      <c r="AN92" s="18"/>
      <c r="AO92" s="18"/>
      <c r="AP92" s="18"/>
      <c r="AQ92" s="18"/>
      <c r="AR92" s="18"/>
    </row>
    <row r="93" spans="1:44" ht="13.5" x14ac:dyDescent="0.25">
      <c r="A93" s="307"/>
      <c r="B93" s="114">
        <f>+Report!B95</f>
        <v>701</v>
      </c>
      <c r="C93" s="101" t="str">
        <f>+Report!C95</f>
        <v>Furniture.</v>
      </c>
      <c r="D93" s="363">
        <f t="shared" ref="D93:G100" si="76">IF($AI$110&lt;&gt;0,AF93,IF($AE$110&lt;&gt;0,AB93,IF($AA$110&lt;&gt;0,X93,IF($W$110&lt;&gt;0,T93,IF($S$110&lt;&gt;0,P93,IF($O$110&lt;&gt;0,L93,H93))))))</f>
        <v>0</v>
      </c>
      <c r="E93" s="363">
        <f t="shared" si="76"/>
        <v>0</v>
      </c>
      <c r="F93" s="363">
        <f t="shared" si="76"/>
        <v>0</v>
      </c>
      <c r="G93" s="363">
        <f t="shared" si="76"/>
        <v>0</v>
      </c>
      <c r="H93" s="461"/>
      <c r="I93" s="376"/>
      <c r="J93" s="376"/>
      <c r="K93" s="457">
        <f t="shared" ref="K93:K100" si="77">SUBTOTAL(9,H93:J93)</f>
        <v>0</v>
      </c>
      <c r="L93" s="461"/>
      <c r="M93" s="376"/>
      <c r="N93" s="376"/>
      <c r="O93" s="457">
        <f t="shared" ref="O93:O100" si="78">SUBTOTAL(9,L93:N93)</f>
        <v>0</v>
      </c>
      <c r="P93" s="461"/>
      <c r="Q93" s="376"/>
      <c r="R93" s="376"/>
      <c r="S93" s="457">
        <f t="shared" ref="S93:S100" si="79">SUBTOTAL(9,P93:R93)</f>
        <v>0</v>
      </c>
      <c r="T93" s="461"/>
      <c r="U93" s="376"/>
      <c r="V93" s="376"/>
      <c r="W93" s="457">
        <f t="shared" ref="W93:W100" si="80">SUBTOTAL(9,T93:V93)</f>
        <v>0</v>
      </c>
      <c r="X93" s="461"/>
      <c r="Y93" s="376"/>
      <c r="Z93" s="376"/>
      <c r="AA93" s="457">
        <f t="shared" ref="AA93:AA100" si="81">SUBTOTAL(9,X93:Z93)</f>
        <v>0</v>
      </c>
      <c r="AB93" s="461"/>
      <c r="AC93" s="376"/>
      <c r="AD93" s="376"/>
      <c r="AE93" s="457">
        <f t="shared" ref="AE93:AE100" si="82">SUBTOTAL(9,AB93:AD93)</f>
        <v>0</v>
      </c>
      <c r="AF93" s="461"/>
      <c r="AG93" s="376"/>
      <c r="AH93" s="376"/>
      <c r="AI93" s="457">
        <f t="shared" ref="AI93:AI100" si="83">SUBTOTAL(9,AF93:AH93)</f>
        <v>0</v>
      </c>
      <c r="AJ93" s="341"/>
      <c r="AK93" s="62"/>
      <c r="AL93" s="38" t="str">
        <f t="shared" ref="AL93:AL100" si="84">IF(OR(K93&lt;&gt;0,O93&lt;&gt;0,S93&lt;&gt;0,W93&lt;&gt;0,AA93&lt;&gt;0,AE93&lt;&gt;0,AI93&lt;&gt;0),"Print line","-")</f>
        <v>-</v>
      </c>
      <c r="AM93" s="18"/>
      <c r="AN93" s="18"/>
      <c r="AO93" s="18"/>
      <c r="AP93" s="18"/>
      <c r="AQ93" s="18"/>
      <c r="AR93" s="18"/>
    </row>
    <row r="94" spans="1:44" ht="13.5" x14ac:dyDescent="0.25">
      <c r="A94" s="307"/>
      <c r="B94" s="114">
        <f>+Report!B96</f>
        <v>702</v>
      </c>
      <c r="C94" s="101" t="str">
        <f>+Report!C96</f>
        <v>Equipment</v>
      </c>
      <c r="D94" s="363">
        <f t="shared" si="76"/>
        <v>0</v>
      </c>
      <c r="E94" s="363">
        <f t="shared" si="76"/>
        <v>0</v>
      </c>
      <c r="F94" s="363">
        <f t="shared" si="76"/>
        <v>0</v>
      </c>
      <c r="G94" s="363">
        <f t="shared" si="76"/>
        <v>0</v>
      </c>
      <c r="H94" s="461"/>
      <c r="I94" s="376"/>
      <c r="J94" s="376"/>
      <c r="K94" s="457">
        <f t="shared" si="77"/>
        <v>0</v>
      </c>
      <c r="L94" s="461"/>
      <c r="M94" s="376"/>
      <c r="N94" s="376"/>
      <c r="O94" s="457">
        <f t="shared" si="78"/>
        <v>0</v>
      </c>
      <c r="P94" s="461"/>
      <c r="Q94" s="376"/>
      <c r="R94" s="376"/>
      <c r="S94" s="457">
        <f t="shared" si="79"/>
        <v>0</v>
      </c>
      <c r="T94" s="461"/>
      <c r="U94" s="376"/>
      <c r="V94" s="376"/>
      <c r="W94" s="457">
        <f t="shared" si="80"/>
        <v>0</v>
      </c>
      <c r="X94" s="461"/>
      <c r="Y94" s="376"/>
      <c r="Z94" s="376"/>
      <c r="AA94" s="457">
        <f t="shared" si="81"/>
        <v>0</v>
      </c>
      <c r="AB94" s="461"/>
      <c r="AC94" s="376"/>
      <c r="AD94" s="376"/>
      <c r="AE94" s="457">
        <f t="shared" si="82"/>
        <v>0</v>
      </c>
      <c r="AF94" s="461"/>
      <c r="AG94" s="376"/>
      <c r="AH94" s="376"/>
      <c r="AI94" s="457">
        <f t="shared" si="83"/>
        <v>0</v>
      </c>
      <c r="AJ94" s="341"/>
      <c r="AK94" s="62"/>
      <c r="AL94" s="38" t="str">
        <f t="shared" si="84"/>
        <v>-</v>
      </c>
      <c r="AM94" s="18"/>
      <c r="AN94" s="18"/>
      <c r="AO94" s="18"/>
      <c r="AP94" s="18"/>
      <c r="AQ94" s="18"/>
      <c r="AR94" s="18"/>
    </row>
    <row r="95" spans="1:44" ht="13.5" x14ac:dyDescent="0.25">
      <c r="A95" s="307"/>
      <c r="B95" s="114">
        <f>+Report!B97</f>
        <v>703</v>
      </c>
      <c r="C95" s="101" t="str">
        <f>+Report!C97</f>
        <v>Communication System - CCS (Cable, Telephone)</v>
      </c>
      <c r="D95" s="363">
        <f t="shared" si="76"/>
        <v>0</v>
      </c>
      <c r="E95" s="363">
        <f t="shared" si="76"/>
        <v>0</v>
      </c>
      <c r="F95" s="363">
        <f t="shared" si="76"/>
        <v>0</v>
      </c>
      <c r="G95" s="363">
        <f t="shared" si="76"/>
        <v>0</v>
      </c>
      <c r="H95" s="461"/>
      <c r="I95" s="376"/>
      <c r="J95" s="376"/>
      <c r="K95" s="457">
        <f t="shared" si="77"/>
        <v>0</v>
      </c>
      <c r="L95" s="461"/>
      <c r="M95" s="376"/>
      <c r="N95" s="376"/>
      <c r="O95" s="457">
        <f t="shared" si="78"/>
        <v>0</v>
      </c>
      <c r="P95" s="461"/>
      <c r="Q95" s="376"/>
      <c r="R95" s="376"/>
      <c r="S95" s="457">
        <f t="shared" si="79"/>
        <v>0</v>
      </c>
      <c r="T95" s="461"/>
      <c r="U95" s="376"/>
      <c r="V95" s="376"/>
      <c r="W95" s="457">
        <f t="shared" si="80"/>
        <v>0</v>
      </c>
      <c r="X95" s="461"/>
      <c r="Y95" s="376"/>
      <c r="Z95" s="376"/>
      <c r="AA95" s="457">
        <f t="shared" si="81"/>
        <v>0</v>
      </c>
      <c r="AB95" s="461"/>
      <c r="AC95" s="376"/>
      <c r="AD95" s="376"/>
      <c r="AE95" s="457">
        <f t="shared" si="82"/>
        <v>0</v>
      </c>
      <c r="AF95" s="461"/>
      <c r="AG95" s="376"/>
      <c r="AH95" s="376"/>
      <c r="AI95" s="457">
        <f t="shared" si="83"/>
        <v>0</v>
      </c>
      <c r="AJ95" s="341"/>
      <c r="AK95" s="62"/>
      <c r="AL95" s="38" t="str">
        <f t="shared" si="84"/>
        <v>-</v>
      </c>
      <c r="AM95" s="18"/>
      <c r="AN95" s="18"/>
      <c r="AO95" s="18"/>
      <c r="AP95" s="18"/>
      <c r="AQ95" s="18"/>
      <c r="AR95" s="18"/>
    </row>
    <row r="96" spans="1:44" ht="13.5" x14ac:dyDescent="0.25">
      <c r="A96" s="307"/>
      <c r="B96" s="114">
        <f>+Report!B98</f>
        <v>704</v>
      </c>
      <c r="C96" s="101" t="str">
        <f>+Report!C98</f>
        <v>Security System - Protection (Alarms, Cameras, etc.)</v>
      </c>
      <c r="D96" s="363">
        <f t="shared" si="76"/>
        <v>0</v>
      </c>
      <c r="E96" s="363">
        <f t="shared" si="76"/>
        <v>0</v>
      </c>
      <c r="F96" s="363">
        <f t="shared" si="76"/>
        <v>0</v>
      </c>
      <c r="G96" s="363">
        <f t="shared" si="76"/>
        <v>0</v>
      </c>
      <c r="H96" s="461"/>
      <c r="I96" s="376"/>
      <c r="J96" s="376"/>
      <c r="K96" s="457">
        <f t="shared" si="77"/>
        <v>0</v>
      </c>
      <c r="L96" s="461"/>
      <c r="M96" s="376"/>
      <c r="N96" s="376"/>
      <c r="O96" s="457">
        <f t="shared" si="78"/>
        <v>0</v>
      </c>
      <c r="P96" s="461"/>
      <c r="Q96" s="376"/>
      <c r="R96" s="376"/>
      <c r="S96" s="457">
        <f t="shared" si="79"/>
        <v>0</v>
      </c>
      <c r="T96" s="461"/>
      <c r="U96" s="376"/>
      <c r="V96" s="376"/>
      <c r="W96" s="457">
        <f t="shared" si="80"/>
        <v>0</v>
      </c>
      <c r="X96" s="461"/>
      <c r="Y96" s="376"/>
      <c r="Z96" s="376"/>
      <c r="AA96" s="457">
        <f t="shared" si="81"/>
        <v>0</v>
      </c>
      <c r="AB96" s="461"/>
      <c r="AC96" s="376"/>
      <c r="AD96" s="376"/>
      <c r="AE96" s="457">
        <f t="shared" si="82"/>
        <v>0</v>
      </c>
      <c r="AF96" s="461"/>
      <c r="AG96" s="376"/>
      <c r="AH96" s="376"/>
      <c r="AI96" s="457">
        <f t="shared" si="83"/>
        <v>0</v>
      </c>
      <c r="AJ96" s="341"/>
      <c r="AK96" s="62"/>
      <c r="AL96" s="38" t="str">
        <f t="shared" si="84"/>
        <v>-</v>
      </c>
      <c r="AM96" s="18"/>
      <c r="AN96" s="18"/>
      <c r="AO96" s="18"/>
      <c r="AP96" s="18"/>
      <c r="AQ96" s="18"/>
      <c r="AR96" s="18"/>
    </row>
    <row r="97" spans="1:44" ht="13.5" x14ac:dyDescent="0.25">
      <c r="A97" s="307"/>
      <c r="B97" s="114">
        <f>+Report!B99</f>
        <v>705</v>
      </c>
      <c r="C97" s="101" t="str">
        <f>+Report!C99</f>
        <v xml:space="preserve">Audio-Visual Equipment - Multimedia Distribution </v>
      </c>
      <c r="D97" s="363">
        <f t="shared" si="76"/>
        <v>0</v>
      </c>
      <c r="E97" s="363">
        <f t="shared" si="76"/>
        <v>0</v>
      </c>
      <c r="F97" s="363">
        <f t="shared" si="76"/>
        <v>0</v>
      </c>
      <c r="G97" s="363">
        <f t="shared" si="76"/>
        <v>0</v>
      </c>
      <c r="H97" s="461"/>
      <c r="I97" s="376"/>
      <c r="J97" s="376"/>
      <c r="K97" s="457">
        <f t="shared" si="77"/>
        <v>0</v>
      </c>
      <c r="L97" s="461"/>
      <c r="M97" s="376"/>
      <c r="N97" s="376"/>
      <c r="O97" s="457">
        <f t="shared" si="78"/>
        <v>0</v>
      </c>
      <c r="P97" s="461"/>
      <c r="Q97" s="376"/>
      <c r="R97" s="376"/>
      <c r="S97" s="457">
        <f t="shared" si="79"/>
        <v>0</v>
      </c>
      <c r="T97" s="461"/>
      <c r="U97" s="376"/>
      <c r="V97" s="376"/>
      <c r="W97" s="457">
        <f t="shared" si="80"/>
        <v>0</v>
      </c>
      <c r="X97" s="461"/>
      <c r="Y97" s="376"/>
      <c r="Z97" s="376"/>
      <c r="AA97" s="457">
        <f t="shared" si="81"/>
        <v>0</v>
      </c>
      <c r="AB97" s="461"/>
      <c r="AC97" s="376"/>
      <c r="AD97" s="376"/>
      <c r="AE97" s="457">
        <f t="shared" si="82"/>
        <v>0</v>
      </c>
      <c r="AF97" s="461"/>
      <c r="AG97" s="376"/>
      <c r="AH97" s="376"/>
      <c r="AI97" s="457">
        <f t="shared" si="83"/>
        <v>0</v>
      </c>
      <c r="AJ97" s="341"/>
      <c r="AK97" s="62"/>
      <c r="AL97" s="38" t="str">
        <f t="shared" si="84"/>
        <v>-</v>
      </c>
      <c r="AM97" s="18"/>
      <c r="AN97" s="18"/>
      <c r="AO97" s="18"/>
      <c r="AP97" s="18"/>
      <c r="AQ97" s="18"/>
      <c r="AR97" s="18"/>
    </row>
    <row r="98" spans="1:44" ht="13.5" x14ac:dyDescent="0.25">
      <c r="A98" s="308"/>
      <c r="B98" s="114">
        <f>+Report!B100</f>
        <v>706</v>
      </c>
      <c r="C98" s="101" t="str">
        <f>+Report!C100</f>
        <v>Door Hardware (New Cylinders and Keys)</v>
      </c>
      <c r="D98" s="363">
        <f t="shared" si="76"/>
        <v>0</v>
      </c>
      <c r="E98" s="363">
        <f t="shared" si="76"/>
        <v>0</v>
      </c>
      <c r="F98" s="363">
        <f t="shared" si="76"/>
        <v>0</v>
      </c>
      <c r="G98" s="363">
        <f t="shared" si="76"/>
        <v>0</v>
      </c>
      <c r="H98" s="461"/>
      <c r="I98" s="376"/>
      <c r="J98" s="376"/>
      <c r="K98" s="457">
        <f t="shared" si="77"/>
        <v>0</v>
      </c>
      <c r="L98" s="461"/>
      <c r="M98" s="376"/>
      <c r="N98" s="376"/>
      <c r="O98" s="457">
        <f t="shared" si="78"/>
        <v>0</v>
      </c>
      <c r="P98" s="461"/>
      <c r="Q98" s="376"/>
      <c r="R98" s="376"/>
      <c r="S98" s="457">
        <f t="shared" si="79"/>
        <v>0</v>
      </c>
      <c r="T98" s="461"/>
      <c r="U98" s="376"/>
      <c r="V98" s="376"/>
      <c r="W98" s="457">
        <f t="shared" si="80"/>
        <v>0</v>
      </c>
      <c r="X98" s="461"/>
      <c r="Y98" s="376"/>
      <c r="Z98" s="376"/>
      <c r="AA98" s="457">
        <f t="shared" si="81"/>
        <v>0</v>
      </c>
      <c r="AB98" s="461"/>
      <c r="AC98" s="376"/>
      <c r="AD98" s="376"/>
      <c r="AE98" s="457">
        <f t="shared" si="82"/>
        <v>0</v>
      </c>
      <c r="AF98" s="461"/>
      <c r="AG98" s="376"/>
      <c r="AH98" s="376"/>
      <c r="AI98" s="457">
        <f t="shared" si="83"/>
        <v>0</v>
      </c>
      <c r="AJ98" s="341"/>
      <c r="AK98" s="62"/>
      <c r="AL98" s="38" t="str">
        <f t="shared" si="84"/>
        <v>-</v>
      </c>
      <c r="AM98" s="18"/>
      <c r="AN98" s="18"/>
      <c r="AO98" s="18"/>
      <c r="AP98" s="18"/>
      <c r="AQ98" s="18"/>
      <c r="AR98" s="18"/>
    </row>
    <row r="99" spans="1:44" ht="13.5" x14ac:dyDescent="0.25">
      <c r="A99" s="308"/>
      <c r="B99" s="114">
        <f>+Report!B101</f>
        <v>707</v>
      </c>
      <c r="C99" s="101" t="str">
        <f>+Report!C101</f>
        <v>Graphics and Signage</v>
      </c>
      <c r="D99" s="363">
        <f t="shared" si="76"/>
        <v>0</v>
      </c>
      <c r="E99" s="363">
        <f t="shared" si="76"/>
        <v>0</v>
      </c>
      <c r="F99" s="363">
        <f t="shared" si="76"/>
        <v>0</v>
      </c>
      <c r="G99" s="363">
        <f t="shared" si="76"/>
        <v>0</v>
      </c>
      <c r="H99" s="461"/>
      <c r="I99" s="376"/>
      <c r="J99" s="376"/>
      <c r="K99" s="457">
        <f t="shared" si="77"/>
        <v>0</v>
      </c>
      <c r="L99" s="461"/>
      <c r="M99" s="376"/>
      <c r="N99" s="376"/>
      <c r="O99" s="457">
        <f t="shared" si="78"/>
        <v>0</v>
      </c>
      <c r="P99" s="461"/>
      <c r="Q99" s="376"/>
      <c r="R99" s="376"/>
      <c r="S99" s="457">
        <f t="shared" si="79"/>
        <v>0</v>
      </c>
      <c r="T99" s="461"/>
      <c r="U99" s="376"/>
      <c r="V99" s="376"/>
      <c r="W99" s="457">
        <f t="shared" si="80"/>
        <v>0</v>
      </c>
      <c r="X99" s="461"/>
      <c r="Y99" s="376"/>
      <c r="Z99" s="376"/>
      <c r="AA99" s="457">
        <f t="shared" si="81"/>
        <v>0</v>
      </c>
      <c r="AB99" s="461"/>
      <c r="AC99" s="376"/>
      <c r="AD99" s="376"/>
      <c r="AE99" s="457">
        <f t="shared" si="82"/>
        <v>0</v>
      </c>
      <c r="AF99" s="461"/>
      <c r="AG99" s="376"/>
      <c r="AH99" s="376"/>
      <c r="AI99" s="457">
        <f t="shared" si="83"/>
        <v>0</v>
      </c>
      <c r="AJ99" s="341"/>
      <c r="AK99" s="62"/>
      <c r="AL99" s="38" t="str">
        <f t="shared" si="84"/>
        <v>-</v>
      </c>
      <c r="AM99" s="18"/>
      <c r="AN99" s="18"/>
      <c r="AO99" s="18"/>
      <c r="AP99" s="18"/>
      <c r="AQ99" s="18"/>
      <c r="AR99" s="18"/>
    </row>
    <row r="100" spans="1:44" ht="13.5" x14ac:dyDescent="0.25">
      <c r="A100" s="307"/>
      <c r="B100" s="114">
        <f>+Report!B102</f>
        <v>708</v>
      </c>
      <c r="C100" s="101" t="str">
        <f>+Report!C102</f>
        <v>Window Treatments</v>
      </c>
      <c r="D100" s="363">
        <f t="shared" si="76"/>
        <v>0</v>
      </c>
      <c r="E100" s="363">
        <f t="shared" si="76"/>
        <v>0</v>
      </c>
      <c r="F100" s="363">
        <f t="shared" si="76"/>
        <v>0</v>
      </c>
      <c r="G100" s="363">
        <f t="shared" si="76"/>
        <v>0</v>
      </c>
      <c r="H100" s="461"/>
      <c r="I100" s="376"/>
      <c r="J100" s="376"/>
      <c r="K100" s="457">
        <f t="shared" si="77"/>
        <v>0</v>
      </c>
      <c r="L100" s="461"/>
      <c r="M100" s="376"/>
      <c r="N100" s="376"/>
      <c r="O100" s="457">
        <f t="shared" si="78"/>
        <v>0</v>
      </c>
      <c r="P100" s="461"/>
      <c r="Q100" s="376"/>
      <c r="R100" s="376"/>
      <c r="S100" s="457">
        <f t="shared" si="79"/>
        <v>0</v>
      </c>
      <c r="T100" s="461"/>
      <c r="U100" s="376"/>
      <c r="V100" s="376"/>
      <c r="W100" s="457">
        <f t="shared" si="80"/>
        <v>0</v>
      </c>
      <c r="X100" s="461"/>
      <c r="Y100" s="376"/>
      <c r="Z100" s="376"/>
      <c r="AA100" s="457">
        <f t="shared" si="81"/>
        <v>0</v>
      </c>
      <c r="AB100" s="461"/>
      <c r="AC100" s="376"/>
      <c r="AD100" s="376"/>
      <c r="AE100" s="457">
        <f t="shared" si="82"/>
        <v>0</v>
      </c>
      <c r="AF100" s="461"/>
      <c r="AG100" s="376"/>
      <c r="AH100" s="376"/>
      <c r="AI100" s="457">
        <f t="shared" si="83"/>
        <v>0</v>
      </c>
      <c r="AJ100" s="341"/>
      <c r="AK100" s="62"/>
      <c r="AL100" s="38" t="str">
        <f t="shared" si="84"/>
        <v>-</v>
      </c>
      <c r="AM100" s="18"/>
      <c r="AN100" s="18"/>
      <c r="AO100" s="18"/>
      <c r="AP100" s="18"/>
      <c r="AQ100" s="18"/>
      <c r="AR100" s="18"/>
    </row>
    <row r="101" spans="1:44" ht="13.5" x14ac:dyDescent="0.25">
      <c r="A101" s="791"/>
      <c r="B101" s="205"/>
      <c r="C101" s="205" t="str">
        <f>+Report!C103</f>
        <v>Total Furnishings and Equipment Costs</v>
      </c>
      <c r="D101" s="366">
        <f t="shared" ref="D101:AI101" si="85">SUM(D93:D100)</f>
        <v>0</v>
      </c>
      <c r="E101" s="366">
        <f t="shared" si="85"/>
        <v>0</v>
      </c>
      <c r="F101" s="366">
        <f t="shared" si="85"/>
        <v>0</v>
      </c>
      <c r="G101" s="366">
        <f t="shared" si="85"/>
        <v>0</v>
      </c>
      <c r="H101" s="453">
        <f t="shared" si="85"/>
        <v>0</v>
      </c>
      <c r="I101" s="453">
        <f t="shared" si="85"/>
        <v>0</v>
      </c>
      <c r="J101" s="453">
        <f t="shared" si="85"/>
        <v>0</v>
      </c>
      <c r="K101" s="453">
        <f t="shared" si="85"/>
        <v>0</v>
      </c>
      <c r="L101" s="456">
        <f t="shared" si="85"/>
        <v>0</v>
      </c>
      <c r="M101" s="453">
        <f t="shared" si="85"/>
        <v>0</v>
      </c>
      <c r="N101" s="455">
        <f t="shared" si="85"/>
        <v>0</v>
      </c>
      <c r="O101" s="453">
        <f t="shared" si="85"/>
        <v>0</v>
      </c>
      <c r="P101" s="453">
        <f t="shared" si="85"/>
        <v>0</v>
      </c>
      <c r="Q101" s="453">
        <f t="shared" si="85"/>
        <v>0</v>
      </c>
      <c r="R101" s="453">
        <f t="shared" si="85"/>
        <v>0</v>
      </c>
      <c r="S101" s="453">
        <f t="shared" si="85"/>
        <v>0</v>
      </c>
      <c r="T101" s="453">
        <f t="shared" si="85"/>
        <v>0</v>
      </c>
      <c r="U101" s="453">
        <f t="shared" si="85"/>
        <v>0</v>
      </c>
      <c r="V101" s="453">
        <f t="shared" si="85"/>
        <v>0</v>
      </c>
      <c r="W101" s="453">
        <f t="shared" si="85"/>
        <v>0</v>
      </c>
      <c r="X101" s="453">
        <f t="shared" si="85"/>
        <v>0</v>
      </c>
      <c r="Y101" s="453">
        <f t="shared" si="85"/>
        <v>0</v>
      </c>
      <c r="Z101" s="453">
        <f t="shared" si="85"/>
        <v>0</v>
      </c>
      <c r="AA101" s="453">
        <f t="shared" si="85"/>
        <v>0</v>
      </c>
      <c r="AB101" s="453">
        <f t="shared" si="85"/>
        <v>0</v>
      </c>
      <c r="AC101" s="453">
        <f t="shared" si="85"/>
        <v>0</v>
      </c>
      <c r="AD101" s="453">
        <f t="shared" si="85"/>
        <v>0</v>
      </c>
      <c r="AE101" s="453">
        <f t="shared" si="85"/>
        <v>0</v>
      </c>
      <c r="AF101" s="453">
        <f t="shared" si="85"/>
        <v>0</v>
      </c>
      <c r="AG101" s="453">
        <f t="shared" si="85"/>
        <v>0</v>
      </c>
      <c r="AH101" s="453">
        <f t="shared" si="85"/>
        <v>0</v>
      </c>
      <c r="AI101" s="453">
        <f t="shared" si="85"/>
        <v>0</v>
      </c>
      <c r="AJ101" s="341"/>
      <c r="AK101" s="62"/>
      <c r="AL101" s="59" t="s">
        <v>377</v>
      </c>
      <c r="AM101" s="18"/>
      <c r="AN101" s="18"/>
      <c r="AO101" s="18"/>
      <c r="AP101" s="18"/>
      <c r="AQ101" s="18"/>
      <c r="AR101" s="18"/>
    </row>
    <row r="102" spans="1:44" ht="15.75" x14ac:dyDescent="0.25">
      <c r="A102" s="792"/>
      <c r="B102" s="305"/>
      <c r="C102" s="305" t="str">
        <f>+Report!C104</f>
        <v>Total C - Hard Costs</v>
      </c>
      <c r="D102" s="364">
        <f t="shared" ref="D102:AI102" si="86">+D101+D90+D78</f>
        <v>0</v>
      </c>
      <c r="E102" s="364">
        <f t="shared" si="86"/>
        <v>0</v>
      </c>
      <c r="F102" s="364">
        <f t="shared" si="86"/>
        <v>0</v>
      </c>
      <c r="G102" s="364">
        <f t="shared" si="86"/>
        <v>0</v>
      </c>
      <c r="H102" s="365">
        <f t="shared" si="86"/>
        <v>0</v>
      </c>
      <c r="I102" s="365">
        <f t="shared" si="86"/>
        <v>0</v>
      </c>
      <c r="J102" s="365">
        <f t="shared" si="86"/>
        <v>0</v>
      </c>
      <c r="K102" s="368">
        <f t="shared" si="86"/>
        <v>0</v>
      </c>
      <c r="L102" s="365">
        <f t="shared" si="86"/>
        <v>0</v>
      </c>
      <c r="M102" s="365">
        <f t="shared" si="86"/>
        <v>0</v>
      </c>
      <c r="N102" s="365">
        <f t="shared" si="86"/>
        <v>0</v>
      </c>
      <c r="O102" s="368">
        <f t="shared" si="86"/>
        <v>0</v>
      </c>
      <c r="P102" s="365">
        <f t="shared" si="86"/>
        <v>0</v>
      </c>
      <c r="Q102" s="365">
        <f t="shared" si="86"/>
        <v>0</v>
      </c>
      <c r="R102" s="365">
        <f t="shared" si="86"/>
        <v>0</v>
      </c>
      <c r="S102" s="464">
        <f t="shared" si="86"/>
        <v>0</v>
      </c>
      <c r="T102" s="365">
        <f t="shared" si="86"/>
        <v>0</v>
      </c>
      <c r="U102" s="365">
        <f t="shared" si="86"/>
        <v>0</v>
      </c>
      <c r="V102" s="365">
        <f t="shared" si="86"/>
        <v>0</v>
      </c>
      <c r="W102" s="464">
        <f t="shared" si="86"/>
        <v>0</v>
      </c>
      <c r="X102" s="365">
        <f t="shared" si="86"/>
        <v>0</v>
      </c>
      <c r="Y102" s="365">
        <f t="shared" si="86"/>
        <v>0</v>
      </c>
      <c r="Z102" s="365">
        <f t="shared" si="86"/>
        <v>0</v>
      </c>
      <c r="AA102" s="464">
        <f t="shared" si="86"/>
        <v>0</v>
      </c>
      <c r="AB102" s="365">
        <f t="shared" si="86"/>
        <v>0</v>
      </c>
      <c r="AC102" s="365">
        <f t="shared" si="86"/>
        <v>0</v>
      </c>
      <c r="AD102" s="365">
        <f t="shared" si="86"/>
        <v>0</v>
      </c>
      <c r="AE102" s="464">
        <f t="shared" si="86"/>
        <v>0</v>
      </c>
      <c r="AF102" s="365">
        <f t="shared" si="86"/>
        <v>0</v>
      </c>
      <c r="AG102" s="365">
        <f t="shared" si="86"/>
        <v>0</v>
      </c>
      <c r="AH102" s="365">
        <f t="shared" si="86"/>
        <v>0</v>
      </c>
      <c r="AI102" s="464">
        <f t="shared" si="86"/>
        <v>0</v>
      </c>
      <c r="AJ102" s="341"/>
      <c r="AK102" s="62"/>
      <c r="AL102" s="59" t="s">
        <v>377</v>
      </c>
      <c r="AM102" s="18"/>
      <c r="AN102" s="18"/>
      <c r="AO102" s="18"/>
      <c r="AP102" s="18"/>
      <c r="AQ102" s="18"/>
      <c r="AR102" s="18"/>
    </row>
    <row r="103" spans="1:44" ht="13.5" x14ac:dyDescent="0.25">
      <c r="A103" s="357"/>
      <c r="B103" s="194"/>
      <c r="C103" s="195"/>
      <c r="D103" s="195"/>
      <c r="E103" s="195"/>
      <c r="F103" s="195"/>
      <c r="G103" s="361"/>
      <c r="H103" s="352"/>
      <c r="I103" s="352"/>
      <c r="J103" s="352"/>
      <c r="K103" s="458"/>
      <c r="L103" s="352"/>
      <c r="M103" s="352"/>
      <c r="N103" s="352"/>
      <c r="O103" s="458"/>
      <c r="P103" s="352"/>
      <c r="Q103" s="352"/>
      <c r="R103" s="352"/>
      <c r="S103" s="459"/>
      <c r="T103" s="352"/>
      <c r="U103" s="352"/>
      <c r="V103" s="352"/>
      <c r="W103" s="459"/>
      <c r="X103" s="352"/>
      <c r="Y103" s="352"/>
      <c r="Z103" s="352"/>
      <c r="AA103" s="459"/>
      <c r="AB103" s="352"/>
      <c r="AC103" s="352"/>
      <c r="AD103" s="352"/>
      <c r="AE103" s="459"/>
      <c r="AF103" s="352"/>
      <c r="AG103" s="352"/>
      <c r="AH103" s="352"/>
      <c r="AI103" s="459"/>
      <c r="AJ103" s="341"/>
      <c r="AK103" s="62"/>
      <c r="AL103" s="59" t="s">
        <v>377</v>
      </c>
      <c r="AM103" s="18"/>
      <c r="AN103" s="18"/>
      <c r="AO103" s="18"/>
      <c r="AP103" s="18"/>
      <c r="AQ103" s="18"/>
      <c r="AR103" s="18"/>
    </row>
    <row r="104" spans="1:44" ht="15.75" x14ac:dyDescent="0.25">
      <c r="A104" s="329" t="str">
        <f>+Report!A106</f>
        <v>D</v>
      </c>
      <c r="B104" s="304" t="str">
        <f>+Report!B106</f>
        <v>Contingencies</v>
      </c>
      <c r="C104" s="114"/>
      <c r="D104" s="114"/>
      <c r="E104" s="114"/>
      <c r="F104" s="114"/>
      <c r="G104" s="359"/>
      <c r="H104" s="350"/>
      <c r="I104" s="350"/>
      <c r="J104" s="350"/>
      <c r="K104" s="459"/>
      <c r="L104" s="350"/>
      <c r="M104" s="350"/>
      <c r="N104" s="350"/>
      <c r="O104" s="459"/>
      <c r="P104" s="350"/>
      <c r="Q104" s="350"/>
      <c r="R104" s="350"/>
      <c r="S104" s="459"/>
      <c r="T104" s="350"/>
      <c r="U104" s="350"/>
      <c r="V104" s="350"/>
      <c r="W104" s="459"/>
      <c r="X104" s="350"/>
      <c r="Y104" s="350"/>
      <c r="Z104" s="350"/>
      <c r="AA104" s="459"/>
      <c r="AB104" s="350"/>
      <c r="AC104" s="350"/>
      <c r="AD104" s="350"/>
      <c r="AE104" s="459"/>
      <c r="AF104" s="350"/>
      <c r="AG104" s="350"/>
      <c r="AH104" s="350"/>
      <c r="AI104" s="459"/>
      <c r="AJ104" s="341"/>
      <c r="AK104" s="62"/>
      <c r="AL104" s="59" t="s">
        <v>377</v>
      </c>
      <c r="AM104" s="18"/>
      <c r="AN104" s="18"/>
      <c r="AO104" s="18"/>
      <c r="AP104" s="18"/>
      <c r="AQ104" s="18"/>
      <c r="AR104" s="18"/>
    </row>
    <row r="105" spans="1:44" ht="15" x14ac:dyDescent="0.25">
      <c r="A105" s="306">
        <f>+Report!A107</f>
        <v>800</v>
      </c>
      <c r="B105" s="303" t="str">
        <f>+Report!B107</f>
        <v>Contingencies</v>
      </c>
      <c r="C105" s="112"/>
      <c r="D105" s="112"/>
      <c r="E105" s="112"/>
      <c r="F105" s="112"/>
      <c r="G105" s="359"/>
      <c r="H105" s="350"/>
      <c r="I105" s="350"/>
      <c r="J105" s="350"/>
      <c r="K105" s="460"/>
      <c r="L105" s="350"/>
      <c r="M105" s="350"/>
      <c r="N105" s="350"/>
      <c r="O105" s="460"/>
      <c r="P105" s="350"/>
      <c r="Q105" s="350"/>
      <c r="R105" s="350"/>
      <c r="S105" s="460"/>
      <c r="T105" s="350"/>
      <c r="U105" s="350"/>
      <c r="V105" s="350"/>
      <c r="W105" s="460"/>
      <c r="X105" s="350"/>
      <c r="Y105" s="350"/>
      <c r="Z105" s="350"/>
      <c r="AA105" s="460"/>
      <c r="AB105" s="350"/>
      <c r="AC105" s="350"/>
      <c r="AD105" s="350"/>
      <c r="AE105" s="460"/>
      <c r="AF105" s="350"/>
      <c r="AG105" s="350"/>
      <c r="AH105" s="350"/>
      <c r="AI105" s="460"/>
      <c r="AJ105" s="341"/>
      <c r="AK105" s="62"/>
      <c r="AL105" s="59" t="s">
        <v>377</v>
      </c>
      <c r="AM105" s="18"/>
      <c r="AN105" s="18"/>
      <c r="AO105" s="18"/>
      <c r="AP105" s="18"/>
      <c r="AQ105" s="18"/>
      <c r="AR105" s="18"/>
    </row>
    <row r="106" spans="1:44" ht="13.5" x14ac:dyDescent="0.25">
      <c r="A106" s="307"/>
      <c r="B106" s="114">
        <f>+Report!B108</f>
        <v>801</v>
      </c>
      <c r="C106" s="101" t="str">
        <f>+Report!C108</f>
        <v>Project Contingency  (excl. Construction  / Renovation Cost Component)</v>
      </c>
      <c r="D106" s="363">
        <f t="shared" ref="D106:G108" si="87">IF($AI$110&lt;&gt;0,AF106,IF($AE$110&lt;&gt;0,AB106,IF($AA$110&lt;&gt;0,X106,IF($W$110&lt;&gt;0,T106,IF($S$110&lt;&gt;0,P106,IF($O$110&lt;&gt;0,L106,H106))))))</f>
        <v>0</v>
      </c>
      <c r="E106" s="363">
        <f t="shared" si="87"/>
        <v>0</v>
      </c>
      <c r="F106" s="363">
        <f t="shared" si="87"/>
        <v>0</v>
      </c>
      <c r="G106" s="363">
        <f t="shared" si="87"/>
        <v>0</v>
      </c>
      <c r="H106" s="461"/>
      <c r="I106" s="376"/>
      <c r="J106" s="376"/>
      <c r="K106" s="457">
        <f t="shared" ref="K106:K108" si="88">SUBTOTAL(9,H106:J106)</f>
        <v>0</v>
      </c>
      <c r="L106" s="461"/>
      <c r="M106" s="376"/>
      <c r="N106" s="376"/>
      <c r="O106" s="457">
        <f>SUBTOTAL(9,L106:N106)</f>
        <v>0</v>
      </c>
      <c r="P106" s="461"/>
      <c r="Q106" s="376"/>
      <c r="R106" s="376"/>
      <c r="S106" s="457">
        <f>SUBTOTAL(9,P106:R106)</f>
        <v>0</v>
      </c>
      <c r="T106" s="461"/>
      <c r="U106" s="376"/>
      <c r="V106" s="376"/>
      <c r="W106" s="457">
        <f>SUBTOTAL(9,T106:V106)</f>
        <v>0</v>
      </c>
      <c r="X106" s="461"/>
      <c r="Y106" s="376"/>
      <c r="Z106" s="376"/>
      <c r="AA106" s="457">
        <f>SUBTOTAL(9,X106:Z106)</f>
        <v>0</v>
      </c>
      <c r="AB106" s="461"/>
      <c r="AC106" s="376"/>
      <c r="AD106" s="376"/>
      <c r="AE106" s="457">
        <f>SUBTOTAL(9,AB106:AD106)</f>
        <v>0</v>
      </c>
      <c r="AF106" s="461"/>
      <c r="AG106" s="376"/>
      <c r="AH106" s="376"/>
      <c r="AI106" s="457">
        <f>SUBTOTAL(9,AF106:AH106)</f>
        <v>0</v>
      </c>
      <c r="AJ106" s="341"/>
      <c r="AK106" s="62"/>
      <c r="AL106" s="38" t="str">
        <f t="shared" ref="AL106:AL108" si="89">IF(OR(K106&lt;&gt;0,O106&lt;&gt;0,S106&lt;&gt;0,W106&lt;&gt;0,AA106&lt;&gt;0,AE106&lt;&gt;0,AI106&lt;&gt;0),"Print line","-")</f>
        <v>-</v>
      </c>
      <c r="AM106" s="18"/>
      <c r="AN106" s="18"/>
      <c r="AO106" s="18"/>
      <c r="AP106" s="18"/>
      <c r="AQ106" s="18"/>
      <c r="AR106" s="18"/>
    </row>
    <row r="107" spans="1:44" ht="13.5" x14ac:dyDescent="0.25">
      <c r="A107" s="307"/>
      <c r="B107" s="114">
        <f>+Report!B109</f>
        <v>802</v>
      </c>
      <c r="C107" s="101" t="str">
        <f>+Report!C109</f>
        <v>Escalation Provision</v>
      </c>
      <c r="D107" s="363">
        <f t="shared" si="87"/>
        <v>0</v>
      </c>
      <c r="E107" s="363">
        <f t="shared" si="87"/>
        <v>0</v>
      </c>
      <c r="F107" s="363">
        <f t="shared" si="87"/>
        <v>0</v>
      </c>
      <c r="G107" s="363">
        <f t="shared" si="87"/>
        <v>0</v>
      </c>
      <c r="H107" s="461"/>
      <c r="I107" s="376"/>
      <c r="J107" s="376"/>
      <c r="K107" s="457">
        <f t="shared" si="88"/>
        <v>0</v>
      </c>
      <c r="L107" s="461"/>
      <c r="M107" s="376"/>
      <c r="N107" s="376"/>
      <c r="O107" s="457">
        <f>SUBTOTAL(9,L107:N107)</f>
        <v>0</v>
      </c>
      <c r="P107" s="461"/>
      <c r="Q107" s="376"/>
      <c r="R107" s="376"/>
      <c r="S107" s="457">
        <f>SUBTOTAL(9,P107:R107)</f>
        <v>0</v>
      </c>
      <c r="T107" s="461"/>
      <c r="U107" s="376"/>
      <c r="V107" s="376"/>
      <c r="W107" s="457">
        <f>SUBTOTAL(9,T107:V107)</f>
        <v>0</v>
      </c>
      <c r="X107" s="461"/>
      <c r="Y107" s="376"/>
      <c r="Z107" s="376"/>
      <c r="AA107" s="457">
        <f>SUBTOTAL(9,X107:Z107)</f>
        <v>0</v>
      </c>
      <c r="AB107" s="461"/>
      <c r="AC107" s="376"/>
      <c r="AD107" s="376"/>
      <c r="AE107" s="457">
        <f>SUBTOTAL(9,AB107:AD107)</f>
        <v>0</v>
      </c>
      <c r="AF107" s="461"/>
      <c r="AG107" s="376"/>
      <c r="AH107" s="376"/>
      <c r="AI107" s="457">
        <f>SUBTOTAL(9,AF107:AH107)</f>
        <v>0</v>
      </c>
      <c r="AJ107" s="341"/>
      <c r="AK107" s="62"/>
      <c r="AL107" s="38" t="str">
        <f t="shared" si="89"/>
        <v>-</v>
      </c>
      <c r="AM107" s="18"/>
      <c r="AN107" s="18"/>
      <c r="AO107" s="18"/>
      <c r="AP107" s="18"/>
      <c r="AQ107" s="18"/>
      <c r="AR107" s="18"/>
    </row>
    <row r="108" spans="1:44" ht="13.5" x14ac:dyDescent="0.25">
      <c r="A108" s="307"/>
      <c r="B108" s="114">
        <f>+Report!B110</f>
        <v>803</v>
      </c>
      <c r="C108" s="101" t="str">
        <f>+Report!C110</f>
        <v>Other Contingencies / Allowances</v>
      </c>
      <c r="D108" s="363">
        <f t="shared" si="87"/>
        <v>0</v>
      </c>
      <c r="E108" s="363">
        <f t="shared" si="87"/>
        <v>0</v>
      </c>
      <c r="F108" s="363">
        <f t="shared" si="87"/>
        <v>0</v>
      </c>
      <c r="G108" s="363">
        <f t="shared" si="87"/>
        <v>0</v>
      </c>
      <c r="H108" s="461"/>
      <c r="I108" s="376"/>
      <c r="J108" s="376"/>
      <c r="K108" s="457">
        <f t="shared" si="88"/>
        <v>0</v>
      </c>
      <c r="L108" s="461"/>
      <c r="M108" s="376"/>
      <c r="N108" s="376"/>
      <c r="O108" s="457">
        <f>SUBTOTAL(9,L108:N108)</f>
        <v>0</v>
      </c>
      <c r="P108" s="461"/>
      <c r="Q108" s="376"/>
      <c r="R108" s="376"/>
      <c r="S108" s="457">
        <f>SUBTOTAL(9,P108:R108)</f>
        <v>0</v>
      </c>
      <c r="T108" s="461"/>
      <c r="U108" s="376"/>
      <c r="V108" s="376"/>
      <c r="W108" s="457">
        <f>SUBTOTAL(9,T108:V108)</f>
        <v>0</v>
      </c>
      <c r="X108" s="461"/>
      <c r="Y108" s="376"/>
      <c r="Z108" s="376"/>
      <c r="AA108" s="457">
        <f>SUBTOTAL(9,X108:Z108)</f>
        <v>0</v>
      </c>
      <c r="AB108" s="461"/>
      <c r="AC108" s="376"/>
      <c r="AD108" s="376"/>
      <c r="AE108" s="457">
        <f>SUBTOTAL(9,AB108:AD108)</f>
        <v>0</v>
      </c>
      <c r="AF108" s="461"/>
      <c r="AG108" s="376"/>
      <c r="AH108" s="376"/>
      <c r="AI108" s="457">
        <f>SUBTOTAL(9,AF108:AH108)</f>
        <v>0</v>
      </c>
      <c r="AJ108" s="341"/>
      <c r="AK108" s="62"/>
      <c r="AL108" s="38" t="str">
        <f t="shared" si="89"/>
        <v>-</v>
      </c>
      <c r="AM108" s="18"/>
      <c r="AN108" s="18"/>
      <c r="AO108" s="18"/>
      <c r="AP108" s="18"/>
      <c r="AQ108" s="18"/>
      <c r="AR108" s="18"/>
    </row>
    <row r="109" spans="1:44" ht="15" x14ac:dyDescent="0.25">
      <c r="A109" s="794"/>
      <c r="B109" s="312"/>
      <c r="C109" s="312" t="str">
        <f>+Report!C111</f>
        <v>Total D - Contingencies</v>
      </c>
      <c r="D109" s="366">
        <f t="shared" ref="D109:AI109" si="90">SUM(D106:D108)</f>
        <v>0</v>
      </c>
      <c r="E109" s="366">
        <f t="shared" si="90"/>
        <v>0</v>
      </c>
      <c r="F109" s="366">
        <f t="shared" si="90"/>
        <v>0</v>
      </c>
      <c r="G109" s="366">
        <f t="shared" si="90"/>
        <v>0</v>
      </c>
      <c r="H109" s="453">
        <f t="shared" si="90"/>
        <v>0</v>
      </c>
      <c r="I109" s="453">
        <f t="shared" si="90"/>
        <v>0</v>
      </c>
      <c r="J109" s="453">
        <f t="shared" si="90"/>
        <v>0</v>
      </c>
      <c r="K109" s="453">
        <f t="shared" si="90"/>
        <v>0</v>
      </c>
      <c r="L109" s="456">
        <f t="shared" si="90"/>
        <v>0</v>
      </c>
      <c r="M109" s="453">
        <f t="shared" si="90"/>
        <v>0</v>
      </c>
      <c r="N109" s="455">
        <f t="shared" si="90"/>
        <v>0</v>
      </c>
      <c r="O109" s="453">
        <f t="shared" si="90"/>
        <v>0</v>
      </c>
      <c r="P109" s="453">
        <f t="shared" si="90"/>
        <v>0</v>
      </c>
      <c r="Q109" s="453">
        <f t="shared" si="90"/>
        <v>0</v>
      </c>
      <c r="R109" s="453">
        <f t="shared" si="90"/>
        <v>0</v>
      </c>
      <c r="S109" s="453">
        <f t="shared" si="90"/>
        <v>0</v>
      </c>
      <c r="T109" s="453">
        <f t="shared" si="90"/>
        <v>0</v>
      </c>
      <c r="U109" s="453">
        <f t="shared" si="90"/>
        <v>0</v>
      </c>
      <c r="V109" s="453">
        <f t="shared" si="90"/>
        <v>0</v>
      </c>
      <c r="W109" s="453">
        <f t="shared" si="90"/>
        <v>0</v>
      </c>
      <c r="X109" s="453">
        <f t="shared" si="90"/>
        <v>0</v>
      </c>
      <c r="Y109" s="453">
        <f t="shared" si="90"/>
        <v>0</v>
      </c>
      <c r="Z109" s="453">
        <f t="shared" si="90"/>
        <v>0</v>
      </c>
      <c r="AA109" s="453">
        <f t="shared" si="90"/>
        <v>0</v>
      </c>
      <c r="AB109" s="453">
        <f t="shared" si="90"/>
        <v>0</v>
      </c>
      <c r="AC109" s="453">
        <f t="shared" si="90"/>
        <v>0</v>
      </c>
      <c r="AD109" s="453">
        <f t="shared" si="90"/>
        <v>0</v>
      </c>
      <c r="AE109" s="453">
        <f t="shared" si="90"/>
        <v>0</v>
      </c>
      <c r="AF109" s="453">
        <f t="shared" si="90"/>
        <v>0</v>
      </c>
      <c r="AG109" s="453">
        <f t="shared" si="90"/>
        <v>0</v>
      </c>
      <c r="AH109" s="453">
        <f t="shared" si="90"/>
        <v>0</v>
      </c>
      <c r="AI109" s="453">
        <f t="shared" si="90"/>
        <v>0</v>
      </c>
      <c r="AJ109" s="341"/>
      <c r="AK109" s="62"/>
      <c r="AL109" s="59" t="s">
        <v>377</v>
      </c>
      <c r="AM109" s="18"/>
      <c r="AN109" s="18"/>
      <c r="AO109" s="18"/>
      <c r="AP109" s="18"/>
      <c r="AQ109" s="18"/>
      <c r="AR109" s="18"/>
    </row>
    <row r="110" spans="1:44" ht="16.5" thickBot="1" x14ac:dyDescent="0.3">
      <c r="A110" s="313"/>
      <c r="B110" s="313"/>
      <c r="C110" s="314" t="str">
        <f>+Report!C112</f>
        <v xml:space="preserve">Grand Total </v>
      </c>
      <c r="D110" s="367">
        <f t="shared" ref="D110:AI110" si="91">+D109+D102+D57+D40</f>
        <v>0</v>
      </c>
      <c r="E110" s="367">
        <f t="shared" si="91"/>
        <v>0</v>
      </c>
      <c r="F110" s="367">
        <f t="shared" si="91"/>
        <v>0</v>
      </c>
      <c r="G110" s="367">
        <f t="shared" si="91"/>
        <v>0</v>
      </c>
      <c r="H110" s="368">
        <f t="shared" si="91"/>
        <v>0</v>
      </c>
      <c r="I110" s="368">
        <f t="shared" si="91"/>
        <v>0</v>
      </c>
      <c r="J110" s="368">
        <f t="shared" si="91"/>
        <v>0</v>
      </c>
      <c r="K110" s="368">
        <f t="shared" si="91"/>
        <v>0</v>
      </c>
      <c r="L110" s="368">
        <f t="shared" si="91"/>
        <v>0</v>
      </c>
      <c r="M110" s="368">
        <f t="shared" si="91"/>
        <v>0</v>
      </c>
      <c r="N110" s="368">
        <f t="shared" si="91"/>
        <v>0</v>
      </c>
      <c r="O110" s="368">
        <f t="shared" si="91"/>
        <v>0</v>
      </c>
      <c r="P110" s="368">
        <f t="shared" si="91"/>
        <v>0</v>
      </c>
      <c r="Q110" s="368">
        <f t="shared" si="91"/>
        <v>0</v>
      </c>
      <c r="R110" s="368">
        <f t="shared" si="91"/>
        <v>0</v>
      </c>
      <c r="S110" s="368">
        <f t="shared" si="91"/>
        <v>0</v>
      </c>
      <c r="T110" s="368">
        <f t="shared" si="91"/>
        <v>0</v>
      </c>
      <c r="U110" s="368">
        <f t="shared" si="91"/>
        <v>0</v>
      </c>
      <c r="V110" s="368">
        <f t="shared" si="91"/>
        <v>0</v>
      </c>
      <c r="W110" s="368">
        <f t="shared" si="91"/>
        <v>0</v>
      </c>
      <c r="X110" s="368">
        <f t="shared" si="91"/>
        <v>0</v>
      </c>
      <c r="Y110" s="368">
        <f t="shared" si="91"/>
        <v>0</v>
      </c>
      <c r="Z110" s="368">
        <f t="shared" si="91"/>
        <v>0</v>
      </c>
      <c r="AA110" s="368">
        <f t="shared" si="91"/>
        <v>0</v>
      </c>
      <c r="AB110" s="368">
        <f t="shared" si="91"/>
        <v>0</v>
      </c>
      <c r="AC110" s="368">
        <f t="shared" si="91"/>
        <v>0</v>
      </c>
      <c r="AD110" s="368">
        <f t="shared" si="91"/>
        <v>0</v>
      </c>
      <c r="AE110" s="368">
        <f t="shared" si="91"/>
        <v>0</v>
      </c>
      <c r="AF110" s="368">
        <f t="shared" si="91"/>
        <v>0</v>
      </c>
      <c r="AG110" s="368">
        <f t="shared" si="91"/>
        <v>0</v>
      </c>
      <c r="AH110" s="368">
        <f t="shared" si="91"/>
        <v>0</v>
      </c>
      <c r="AI110" s="368">
        <f t="shared" si="91"/>
        <v>0</v>
      </c>
      <c r="AJ110" s="341"/>
      <c r="AK110" s="62"/>
      <c r="AL110" s="59" t="s">
        <v>377</v>
      </c>
      <c r="AM110" s="18"/>
      <c r="AN110" s="18"/>
      <c r="AO110" s="18"/>
      <c r="AP110" s="18"/>
      <c r="AQ110" s="18"/>
      <c r="AR110" s="18"/>
    </row>
    <row r="111" spans="1:44" ht="15.75" x14ac:dyDescent="0.25">
      <c r="A111" s="663"/>
      <c r="B111" s="484" t="str">
        <f>+Report!B113</f>
        <v>External Client</v>
      </c>
      <c r="C111" s="665"/>
      <c r="D111" s="668"/>
      <c r="E111" s="668"/>
      <c r="F111" s="668"/>
      <c r="G111" s="668"/>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341"/>
      <c r="AK111" s="62"/>
      <c r="AL111" s="38" t="str">
        <f>IF(OR(K112&lt;&gt;0,O112&lt;&gt;0,S112&lt;&gt;0,W112&lt;&gt;0,AA112&lt;&gt;0,AE112&lt;&gt;0,AI112&lt;&gt;0),"Print line","-")</f>
        <v>-</v>
      </c>
      <c r="AM111" s="18"/>
      <c r="AN111" s="18"/>
      <c r="AO111" s="18"/>
      <c r="AP111" s="18"/>
      <c r="AQ111" s="18"/>
      <c r="AR111" s="18"/>
    </row>
    <row r="112" spans="1:44" ht="15" x14ac:dyDescent="0.25">
      <c r="A112" s="663"/>
      <c r="B112" s="484"/>
      <c r="C112" s="475" t="str">
        <f>+Report!C114</f>
        <v>13% HST</v>
      </c>
      <c r="D112" s="363">
        <f t="shared" ref="D112" si="92">IF($AI$110&lt;&gt;0,AF112,IF($AE$110&lt;&gt;0,AB112,IF($AA$110&lt;&gt;0,X112,IF($W$110&lt;&gt;0,T112,IF($S$110&lt;&gt;0,P112,IF($O$110&lt;&gt;0,L112,H112))))))</f>
        <v>0</v>
      </c>
      <c r="E112" s="363">
        <f t="shared" ref="E112" si="93">IF($AI$110&lt;&gt;0,AG112,IF($AE$110&lt;&gt;0,AC112,IF($AA$110&lt;&gt;0,Y112,IF($W$110&lt;&gt;0,U112,IF($S$110&lt;&gt;0,Q112,IF($O$110&lt;&gt;0,M112,I112))))))</f>
        <v>0</v>
      </c>
      <c r="F112" s="363">
        <f t="shared" ref="F112" si="94">IF($AI$110&lt;&gt;0,AH112,IF($AE$110&lt;&gt;0,AD112,IF($AA$110&lt;&gt;0,Z112,IF($W$110&lt;&gt;0,V112,IF($S$110&lt;&gt;0,R112,IF($O$110&lt;&gt;0,N112,J112))))))</f>
        <v>0</v>
      </c>
      <c r="G112" s="363">
        <f t="shared" ref="G112" si="95">IF($AI$110&lt;&gt;0,AI112,IF($AE$110&lt;&gt;0,AE112,IF($AA$110&lt;&gt;0,AA112,IF($W$110&lt;&gt;0,W112,IF($S$110&lt;&gt;0,S112,IF($O$110&lt;&gt;0,O112,K112))))))</f>
        <v>0</v>
      </c>
      <c r="H112" s="363">
        <f>+H110*13%</f>
        <v>0</v>
      </c>
      <c r="I112" s="363">
        <f t="shared" ref="I112:J112" si="96">+I110*13%</f>
        <v>0</v>
      </c>
      <c r="J112" s="363">
        <f t="shared" si="96"/>
        <v>0</v>
      </c>
      <c r="K112" s="363">
        <f>SUM(H112:J112)</f>
        <v>0</v>
      </c>
      <c r="L112" s="363">
        <f>+L110*13%</f>
        <v>0</v>
      </c>
      <c r="M112" s="363">
        <f t="shared" ref="M112:N112" si="97">+M110*13%</f>
        <v>0</v>
      </c>
      <c r="N112" s="363">
        <f t="shared" si="97"/>
        <v>0</v>
      </c>
      <c r="O112" s="363">
        <f>SUM(L112:N112)</f>
        <v>0</v>
      </c>
      <c r="P112" s="363">
        <f>+P110*13%</f>
        <v>0</v>
      </c>
      <c r="Q112" s="363">
        <f t="shared" ref="Q112:R112" si="98">+Q110*13%</f>
        <v>0</v>
      </c>
      <c r="R112" s="363">
        <f t="shared" si="98"/>
        <v>0</v>
      </c>
      <c r="S112" s="363">
        <f>SUM(P112:R112)</f>
        <v>0</v>
      </c>
      <c r="T112" s="363">
        <f>+T110*13%</f>
        <v>0</v>
      </c>
      <c r="U112" s="363">
        <f t="shared" ref="U112:V112" si="99">+U110*13%</f>
        <v>0</v>
      </c>
      <c r="V112" s="363">
        <f t="shared" si="99"/>
        <v>0</v>
      </c>
      <c r="W112" s="363">
        <f>SUM(T112:V112)</f>
        <v>0</v>
      </c>
      <c r="X112" s="363">
        <f>+X110*13%</f>
        <v>0</v>
      </c>
      <c r="Y112" s="363">
        <f t="shared" ref="Y112:Z112" si="100">+Y110*13%</f>
        <v>0</v>
      </c>
      <c r="Z112" s="363">
        <f t="shared" si="100"/>
        <v>0</v>
      </c>
      <c r="AA112" s="363">
        <f>SUM(X112:Z112)</f>
        <v>0</v>
      </c>
      <c r="AB112" s="363">
        <f>+AB110*13%</f>
        <v>0</v>
      </c>
      <c r="AC112" s="363">
        <f t="shared" ref="AC112:AD112" si="101">+AC110*13%</f>
        <v>0</v>
      </c>
      <c r="AD112" s="363">
        <f t="shared" si="101"/>
        <v>0</v>
      </c>
      <c r="AE112" s="363">
        <f>SUM(AB112:AD112)</f>
        <v>0</v>
      </c>
      <c r="AF112" s="363">
        <f>+AF110*13%</f>
        <v>0</v>
      </c>
      <c r="AG112" s="363">
        <f t="shared" ref="AG112:AH112" si="102">+AG110*13%</f>
        <v>0</v>
      </c>
      <c r="AH112" s="363">
        <f t="shared" si="102"/>
        <v>0</v>
      </c>
      <c r="AI112" s="363">
        <f>SUM(AF112:AH112)</f>
        <v>0</v>
      </c>
      <c r="AJ112" s="341"/>
      <c r="AK112" s="62"/>
      <c r="AL112" s="38" t="str">
        <f>IF(OR(K112&lt;&gt;0,O112&lt;&gt;0,S112&lt;&gt;0,W112&lt;&gt;0,AA112&lt;&gt;0,AE112&lt;&gt;0,AI112&lt;&gt;0),"Print line","-")</f>
        <v>-</v>
      </c>
      <c r="AM112" s="18"/>
      <c r="AN112" s="18"/>
      <c r="AO112" s="18"/>
      <c r="AP112" s="18"/>
      <c r="AQ112" s="18"/>
      <c r="AR112" s="18"/>
    </row>
    <row r="113" spans="1:44" ht="15" x14ac:dyDescent="0.25">
      <c r="A113" s="796"/>
      <c r="B113" s="305"/>
      <c r="C113" s="305" t="str">
        <f>+Report!C115</f>
        <v>Total Cost External Client</v>
      </c>
      <c r="D113" s="571">
        <f>SUM(D110:D112)</f>
        <v>0</v>
      </c>
      <c r="E113" s="571">
        <f t="shared" ref="E113:AI113" si="103">SUM(E110:E112)</f>
        <v>0</v>
      </c>
      <c r="F113" s="571">
        <f t="shared" si="103"/>
        <v>0</v>
      </c>
      <c r="G113" s="571">
        <f t="shared" si="103"/>
        <v>0</v>
      </c>
      <c r="H113" s="571">
        <f t="shared" si="103"/>
        <v>0</v>
      </c>
      <c r="I113" s="571">
        <f t="shared" si="103"/>
        <v>0</v>
      </c>
      <c r="J113" s="571">
        <f t="shared" si="103"/>
        <v>0</v>
      </c>
      <c r="K113" s="571">
        <f t="shared" si="103"/>
        <v>0</v>
      </c>
      <c r="L113" s="571">
        <f t="shared" si="103"/>
        <v>0</v>
      </c>
      <c r="M113" s="571">
        <f t="shared" si="103"/>
        <v>0</v>
      </c>
      <c r="N113" s="571">
        <f t="shared" si="103"/>
        <v>0</v>
      </c>
      <c r="O113" s="571">
        <f t="shared" si="103"/>
        <v>0</v>
      </c>
      <c r="P113" s="571">
        <f t="shared" si="103"/>
        <v>0</v>
      </c>
      <c r="Q113" s="571">
        <f t="shared" si="103"/>
        <v>0</v>
      </c>
      <c r="R113" s="571">
        <f t="shared" si="103"/>
        <v>0</v>
      </c>
      <c r="S113" s="571">
        <f t="shared" si="103"/>
        <v>0</v>
      </c>
      <c r="T113" s="571">
        <f t="shared" si="103"/>
        <v>0</v>
      </c>
      <c r="U113" s="571">
        <f t="shared" si="103"/>
        <v>0</v>
      </c>
      <c r="V113" s="571">
        <f t="shared" si="103"/>
        <v>0</v>
      </c>
      <c r="W113" s="571">
        <f t="shared" si="103"/>
        <v>0</v>
      </c>
      <c r="X113" s="571">
        <f t="shared" si="103"/>
        <v>0</v>
      </c>
      <c r="Y113" s="571">
        <f t="shared" si="103"/>
        <v>0</v>
      </c>
      <c r="Z113" s="571">
        <f t="shared" si="103"/>
        <v>0</v>
      </c>
      <c r="AA113" s="571">
        <f t="shared" si="103"/>
        <v>0</v>
      </c>
      <c r="AB113" s="571">
        <f t="shared" si="103"/>
        <v>0</v>
      </c>
      <c r="AC113" s="571">
        <f t="shared" si="103"/>
        <v>0</v>
      </c>
      <c r="AD113" s="571">
        <f t="shared" si="103"/>
        <v>0</v>
      </c>
      <c r="AE113" s="571">
        <f t="shared" si="103"/>
        <v>0</v>
      </c>
      <c r="AF113" s="571">
        <f t="shared" si="103"/>
        <v>0</v>
      </c>
      <c r="AG113" s="571">
        <f t="shared" si="103"/>
        <v>0</v>
      </c>
      <c r="AH113" s="571">
        <f t="shared" si="103"/>
        <v>0</v>
      </c>
      <c r="AI113" s="571">
        <f t="shared" si="103"/>
        <v>0</v>
      </c>
      <c r="AJ113" s="341"/>
      <c r="AK113" s="62"/>
      <c r="AL113" s="38" t="str">
        <f>IF(OR(K112&lt;&gt;0,O112&lt;&gt;0,S113&lt;&gt;0,W112&lt;&gt;0,AA112&lt;&gt;0,AE112&lt;&gt;0,AI112&lt;&gt;0),"Print line","-")</f>
        <v>-</v>
      </c>
      <c r="AM113" s="18"/>
      <c r="AN113" s="18"/>
      <c r="AO113" s="18"/>
      <c r="AP113" s="18"/>
      <c r="AQ113" s="18"/>
      <c r="AR113" s="18"/>
    </row>
    <row r="114" spans="1:44" ht="15.75" x14ac:dyDescent="0.25">
      <c r="A114" s="663"/>
      <c r="B114" s="664"/>
      <c r="C114" s="665"/>
      <c r="D114" s="668"/>
      <c r="E114" s="668"/>
      <c r="F114" s="668"/>
      <c r="G114" s="668"/>
      <c r="H114" s="669"/>
      <c r="I114" s="669"/>
      <c r="J114" s="669"/>
      <c r="K114" s="669"/>
      <c r="L114" s="669"/>
      <c r="M114" s="669"/>
      <c r="N114" s="669"/>
      <c r="O114" s="669"/>
      <c r="P114" s="669"/>
      <c r="Q114" s="669"/>
      <c r="R114" s="669"/>
      <c r="S114" s="669"/>
      <c r="T114" s="669"/>
      <c r="U114" s="669"/>
      <c r="V114" s="669"/>
      <c r="W114" s="669"/>
      <c r="X114" s="669"/>
      <c r="Y114" s="669"/>
      <c r="Z114" s="669"/>
      <c r="AA114" s="669"/>
      <c r="AB114" s="669"/>
      <c r="AC114" s="669"/>
      <c r="AD114" s="669"/>
      <c r="AE114" s="669"/>
      <c r="AF114" s="669"/>
      <c r="AG114" s="669"/>
      <c r="AH114" s="669"/>
      <c r="AI114" s="669"/>
      <c r="AJ114" s="341"/>
      <c r="AK114" s="62"/>
      <c r="AL114" s="56"/>
      <c r="AM114" s="18"/>
      <c r="AN114" s="18"/>
      <c r="AO114" s="18"/>
      <c r="AP114" s="18"/>
      <c r="AQ114" s="18"/>
      <c r="AR114" s="18"/>
    </row>
    <row r="115" spans="1:44" ht="14.25" thickBot="1" x14ac:dyDescent="0.3">
      <c r="A115" s="347"/>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8"/>
      <c r="AK115" s="62"/>
      <c r="AL115" s="56"/>
      <c r="AM115" s="18"/>
      <c r="AN115" s="18"/>
      <c r="AO115" s="18"/>
      <c r="AP115" s="18"/>
      <c r="AQ115" s="18"/>
      <c r="AR115" s="18"/>
    </row>
    <row r="116" spans="1:44" ht="13.5" x14ac:dyDescent="0.25">
      <c r="A116" s="52"/>
      <c r="B116" s="370"/>
      <c r="C116" s="597" t="s">
        <v>196</v>
      </c>
      <c r="D116" s="598">
        <f>+D110-Report!E112</f>
        <v>0</v>
      </c>
      <c r="E116" s="598">
        <f>+E110-Report!F112</f>
        <v>0</v>
      </c>
      <c r="F116" s="598">
        <f>+F110-Report!G112</f>
        <v>0</v>
      </c>
      <c r="G116" s="598">
        <f>+G110-Report!D112</f>
        <v>0</v>
      </c>
      <c r="H116" s="18"/>
      <c r="I116" s="18"/>
      <c r="J116" s="18"/>
      <c r="L116" s="18"/>
      <c r="M116" s="18"/>
      <c r="N116" s="18"/>
      <c r="AF116" s="18"/>
      <c r="AG116" s="18"/>
      <c r="AH116" s="18"/>
      <c r="AJ116" s="18"/>
      <c r="AK116" s="18"/>
      <c r="AL116" s="18"/>
      <c r="AM116" s="18"/>
      <c r="AN116" s="18"/>
      <c r="AO116" s="18"/>
      <c r="AP116" s="18"/>
      <c r="AQ116" s="18"/>
      <c r="AR116" s="18"/>
    </row>
    <row r="117" spans="1:44" ht="18.75" x14ac:dyDescent="0.3">
      <c r="A117" s="534"/>
      <c r="B117" s="46"/>
      <c r="C117" s="48"/>
      <c r="D117" s="48"/>
      <c r="E117" s="48"/>
      <c r="F117" s="48"/>
      <c r="G117" s="48"/>
      <c r="H117" s="48"/>
      <c r="I117" s="48"/>
      <c r="J117" s="48"/>
      <c r="K117" s="535"/>
      <c r="L117" s="48"/>
      <c r="M117" s="48"/>
      <c r="N117" s="48"/>
      <c r="O117" s="535"/>
      <c r="P117" s="535"/>
      <c r="Q117" s="535"/>
      <c r="R117" s="535"/>
      <c r="S117" s="535"/>
      <c r="T117" s="535"/>
      <c r="U117" s="535"/>
      <c r="V117" s="535"/>
      <c r="W117" s="535"/>
      <c r="X117" s="535"/>
      <c r="Y117" s="535"/>
      <c r="Z117" s="535"/>
      <c r="AA117" s="535"/>
      <c r="AB117" s="535"/>
      <c r="AC117" s="535"/>
      <c r="AD117" s="535"/>
      <c r="AE117" s="535"/>
      <c r="AF117" s="48"/>
      <c r="AG117" s="48"/>
      <c r="AH117" s="48"/>
      <c r="AI117" s="535"/>
      <c r="AJ117" s="48"/>
      <c r="AK117" s="48"/>
      <c r="AL117" s="48"/>
      <c r="AM117" s="18"/>
      <c r="AN117" s="18"/>
      <c r="AO117" s="18"/>
      <c r="AP117" s="18"/>
      <c r="AQ117" s="18"/>
      <c r="AR117" s="18"/>
    </row>
    <row r="118" spans="1:44" ht="21" customHeight="1" x14ac:dyDescent="0.25">
      <c r="A118" s="536"/>
      <c r="B118" s="537"/>
      <c r="C118" s="538"/>
      <c r="D118" s="538"/>
      <c r="E118" s="538"/>
      <c r="F118" s="538"/>
      <c r="G118" s="538"/>
      <c r="H118" s="539"/>
      <c r="I118" s="539"/>
      <c r="J118" s="539"/>
      <c r="K118" s="540"/>
      <c r="L118" s="540"/>
      <c r="M118" s="541"/>
      <c r="N118" s="542"/>
      <c r="O118" s="541"/>
      <c r="P118" s="541"/>
      <c r="Q118" s="541"/>
      <c r="R118" s="541"/>
      <c r="S118" s="541"/>
      <c r="T118" s="541"/>
      <c r="U118" s="541"/>
      <c r="V118" s="541"/>
      <c r="W118" s="541"/>
      <c r="X118" s="541"/>
      <c r="Y118" s="541"/>
      <c r="Z118" s="541"/>
      <c r="AA118" s="541"/>
      <c r="AB118" s="541"/>
      <c r="AC118" s="541"/>
      <c r="AD118" s="541"/>
      <c r="AE118" s="541"/>
      <c r="AF118" s="542"/>
      <c r="AG118" s="535"/>
      <c r="AH118" s="535"/>
      <c r="AI118" s="535"/>
      <c r="AJ118" s="535"/>
      <c r="AK118" s="535"/>
      <c r="AL118" s="535"/>
      <c r="AN118" s="18"/>
    </row>
    <row r="119" spans="1:44" ht="15" x14ac:dyDescent="0.3">
      <c r="A119" s="543"/>
      <c r="B119" s="544"/>
      <c r="C119" s="545"/>
      <c r="D119" s="545"/>
      <c r="E119" s="545"/>
      <c r="F119" s="545"/>
      <c r="G119" s="546"/>
      <c r="H119" s="547"/>
      <c r="I119" s="547"/>
      <c r="J119" s="547"/>
      <c r="K119" s="548"/>
      <c r="L119" s="549"/>
      <c r="M119" s="550"/>
      <c r="N119" s="542"/>
      <c r="O119" s="550"/>
      <c r="P119" s="550"/>
      <c r="Q119" s="550"/>
      <c r="R119" s="550"/>
      <c r="S119" s="550"/>
      <c r="T119" s="550"/>
      <c r="U119" s="550"/>
      <c r="V119" s="550"/>
      <c r="W119" s="550"/>
      <c r="X119" s="550"/>
      <c r="Y119" s="550"/>
      <c r="Z119" s="550"/>
      <c r="AA119" s="550"/>
      <c r="AB119" s="550"/>
      <c r="AC119" s="550"/>
      <c r="AD119" s="550"/>
      <c r="AE119" s="550"/>
      <c r="AF119" s="542"/>
      <c r="AG119" s="535"/>
      <c r="AH119" s="535"/>
      <c r="AI119" s="535"/>
      <c r="AJ119" s="535"/>
      <c r="AK119" s="535"/>
      <c r="AL119" s="535"/>
      <c r="AM119" s="1"/>
      <c r="AN119" s="18"/>
    </row>
    <row r="120" spans="1:44" ht="15" x14ac:dyDescent="0.3">
      <c r="A120" s="543"/>
      <c r="B120" s="551"/>
      <c r="C120" s="547"/>
      <c r="D120" s="547"/>
      <c r="E120" s="547"/>
      <c r="F120" s="547"/>
      <c r="G120" s="546"/>
      <c r="H120" s="547"/>
      <c r="I120" s="547"/>
      <c r="J120" s="547"/>
      <c r="K120" s="548"/>
      <c r="L120" s="549"/>
      <c r="M120" s="550"/>
      <c r="N120" s="542"/>
      <c r="O120" s="550"/>
      <c r="P120" s="550"/>
      <c r="Q120" s="550"/>
      <c r="R120" s="550"/>
      <c r="S120" s="550"/>
      <c r="T120" s="550"/>
      <c r="U120" s="550"/>
      <c r="V120" s="550"/>
      <c r="W120" s="550"/>
      <c r="X120" s="550"/>
      <c r="Y120" s="550"/>
      <c r="Z120" s="550"/>
      <c r="AA120" s="550"/>
      <c r="AB120" s="550"/>
      <c r="AC120" s="550"/>
      <c r="AD120" s="550"/>
      <c r="AE120" s="550"/>
      <c r="AF120" s="542"/>
      <c r="AG120" s="535"/>
      <c r="AH120" s="535"/>
      <c r="AI120" s="535"/>
      <c r="AJ120" s="535"/>
      <c r="AK120" s="535"/>
      <c r="AL120" s="535"/>
      <c r="AM120" s="1"/>
      <c r="AN120" s="18"/>
    </row>
    <row r="121" spans="1:44" ht="15" x14ac:dyDescent="0.3">
      <c r="A121" s="543"/>
      <c r="B121" s="551"/>
      <c r="C121" s="547"/>
      <c r="D121" s="547"/>
      <c r="E121" s="547"/>
      <c r="F121" s="547"/>
      <c r="G121" s="546"/>
      <c r="H121" s="547"/>
      <c r="I121" s="547"/>
      <c r="J121" s="547"/>
      <c r="K121" s="548"/>
      <c r="L121" s="549"/>
      <c r="M121" s="550"/>
      <c r="N121" s="542"/>
      <c r="O121" s="550"/>
      <c r="P121" s="550"/>
      <c r="Q121" s="550"/>
      <c r="R121" s="550"/>
      <c r="S121" s="550"/>
      <c r="T121" s="550"/>
      <c r="U121" s="550"/>
      <c r="V121" s="550"/>
      <c r="W121" s="550"/>
      <c r="X121" s="550"/>
      <c r="Y121" s="550"/>
      <c r="Z121" s="550"/>
      <c r="AA121" s="550"/>
      <c r="AB121" s="550"/>
      <c r="AC121" s="550"/>
      <c r="AD121" s="550"/>
      <c r="AE121" s="550"/>
      <c r="AF121" s="542"/>
      <c r="AG121" s="535"/>
      <c r="AH121" s="535"/>
      <c r="AI121" s="535"/>
      <c r="AJ121" s="535"/>
      <c r="AK121" s="535"/>
      <c r="AL121" s="535"/>
      <c r="AM121" s="1"/>
      <c r="AN121" s="18"/>
    </row>
    <row r="122" spans="1:44" ht="15" x14ac:dyDescent="0.3">
      <c r="A122" s="543"/>
      <c r="B122" s="551"/>
      <c r="C122" s="547"/>
      <c r="D122" s="547"/>
      <c r="E122" s="547"/>
      <c r="F122" s="547"/>
      <c r="G122" s="546"/>
      <c r="H122" s="547"/>
      <c r="I122" s="547"/>
      <c r="J122" s="547"/>
      <c r="K122" s="548"/>
      <c r="L122" s="549"/>
      <c r="M122" s="550"/>
      <c r="N122" s="542"/>
      <c r="O122" s="550"/>
      <c r="P122" s="550"/>
      <c r="Q122" s="550"/>
      <c r="R122" s="550"/>
      <c r="S122" s="550"/>
      <c r="T122" s="550"/>
      <c r="U122" s="550"/>
      <c r="V122" s="550"/>
      <c r="W122" s="550"/>
      <c r="X122" s="550"/>
      <c r="Y122" s="550"/>
      <c r="Z122" s="550"/>
      <c r="AA122" s="550"/>
      <c r="AB122" s="550"/>
      <c r="AC122" s="550"/>
      <c r="AD122" s="550"/>
      <c r="AE122" s="550"/>
      <c r="AF122" s="542"/>
      <c r="AG122" s="535"/>
      <c r="AH122" s="535"/>
      <c r="AI122" s="535"/>
      <c r="AJ122" s="535"/>
      <c r="AK122" s="535"/>
      <c r="AL122" s="535"/>
      <c r="AM122" s="1"/>
      <c r="AN122" s="18"/>
    </row>
    <row r="123" spans="1:44" ht="15" x14ac:dyDescent="0.3">
      <c r="A123" s="543"/>
      <c r="B123" s="551"/>
      <c r="C123" s="547"/>
      <c r="D123" s="547"/>
      <c r="E123" s="547"/>
      <c r="F123" s="547"/>
      <c r="G123" s="546"/>
      <c r="H123" s="547"/>
      <c r="I123" s="547"/>
      <c r="J123" s="547"/>
      <c r="K123" s="548"/>
      <c r="L123" s="549"/>
      <c r="M123" s="550"/>
      <c r="N123" s="542"/>
      <c r="O123" s="550"/>
      <c r="P123" s="550"/>
      <c r="Q123" s="550"/>
      <c r="R123" s="550"/>
      <c r="S123" s="550"/>
      <c r="T123" s="550"/>
      <c r="U123" s="550"/>
      <c r="V123" s="550"/>
      <c r="W123" s="550"/>
      <c r="X123" s="550"/>
      <c r="Y123" s="550"/>
      <c r="Z123" s="550"/>
      <c r="AA123" s="550"/>
      <c r="AB123" s="550"/>
      <c r="AC123" s="550"/>
      <c r="AD123" s="550"/>
      <c r="AE123" s="550"/>
      <c r="AF123" s="542"/>
      <c r="AG123" s="535"/>
      <c r="AH123" s="535"/>
      <c r="AI123" s="535"/>
      <c r="AJ123" s="535"/>
      <c r="AK123" s="535"/>
      <c r="AL123" s="535"/>
      <c r="AM123" s="1"/>
      <c r="AN123" s="18"/>
    </row>
    <row r="124" spans="1:44" ht="15" x14ac:dyDescent="0.3">
      <c r="A124" s="552"/>
      <c r="B124" s="551"/>
      <c r="C124" s="547"/>
      <c r="D124" s="547"/>
      <c r="E124" s="547"/>
      <c r="F124" s="547"/>
      <c r="G124" s="546"/>
      <c r="H124" s="547"/>
      <c r="I124" s="547"/>
      <c r="J124" s="547"/>
      <c r="K124" s="553"/>
      <c r="L124" s="549"/>
      <c r="M124" s="550"/>
      <c r="N124" s="542"/>
      <c r="O124" s="550"/>
      <c r="P124" s="550"/>
      <c r="Q124" s="550"/>
      <c r="R124" s="550"/>
      <c r="S124" s="550"/>
      <c r="T124" s="550"/>
      <c r="U124" s="550"/>
      <c r="V124" s="550"/>
      <c r="W124" s="550"/>
      <c r="X124" s="550"/>
      <c r="Y124" s="550"/>
      <c r="Z124" s="550"/>
      <c r="AA124" s="550"/>
      <c r="AB124" s="550"/>
      <c r="AC124" s="550"/>
      <c r="AD124" s="550"/>
      <c r="AE124" s="550"/>
      <c r="AF124" s="542"/>
      <c r="AG124" s="535"/>
      <c r="AH124" s="535"/>
      <c r="AI124" s="535"/>
      <c r="AJ124" s="535"/>
      <c r="AK124" s="535"/>
      <c r="AL124" s="535"/>
      <c r="AM124" s="1"/>
      <c r="AN124" s="18"/>
    </row>
    <row r="125" spans="1:44" ht="16.5" x14ac:dyDescent="0.35">
      <c r="A125" s="554"/>
      <c r="B125" s="555"/>
      <c r="C125" s="556"/>
      <c r="D125" s="556"/>
      <c r="E125" s="556"/>
      <c r="F125" s="556"/>
      <c r="G125" s="556"/>
      <c r="H125" s="556"/>
      <c r="I125" s="556"/>
      <c r="J125" s="556"/>
      <c r="K125" s="542"/>
      <c r="L125" s="556"/>
      <c r="M125" s="556"/>
      <c r="N125" s="556"/>
      <c r="O125" s="542"/>
      <c r="P125" s="542"/>
      <c r="Q125" s="542"/>
      <c r="R125" s="542"/>
      <c r="S125" s="542"/>
      <c r="T125" s="542"/>
      <c r="U125" s="542"/>
      <c r="V125" s="542"/>
      <c r="W125" s="542"/>
      <c r="X125" s="542"/>
      <c r="Y125" s="542"/>
      <c r="Z125" s="542"/>
      <c r="AA125" s="542"/>
      <c r="AB125" s="542"/>
      <c r="AC125" s="542"/>
      <c r="AD125" s="542"/>
      <c r="AE125" s="542"/>
      <c r="AF125" s="556"/>
      <c r="AG125" s="535"/>
      <c r="AH125" s="535"/>
      <c r="AI125" s="535"/>
      <c r="AJ125" s="535"/>
      <c r="AK125" s="535"/>
      <c r="AL125" s="535"/>
      <c r="AM125"/>
      <c r="AN125" s="1"/>
    </row>
    <row r="126" spans="1:44" ht="15" x14ac:dyDescent="0.3">
      <c r="A126" s="555"/>
      <c r="B126" s="555"/>
      <c r="C126" s="556"/>
      <c r="D126" s="556"/>
      <c r="E126" s="556"/>
      <c r="F126" s="556"/>
      <c r="G126" s="556"/>
      <c r="H126" s="556"/>
      <c r="I126" s="556"/>
      <c r="J126" s="556"/>
      <c r="K126" s="542"/>
      <c r="L126" s="556"/>
      <c r="M126" s="556"/>
      <c r="N126" s="557"/>
      <c r="O126" s="542"/>
      <c r="P126" s="542"/>
      <c r="Q126" s="542"/>
      <c r="R126" s="542"/>
      <c r="S126" s="542"/>
      <c r="T126" s="542"/>
      <c r="U126" s="542"/>
      <c r="V126" s="542"/>
      <c r="W126" s="542"/>
      <c r="X126" s="542"/>
      <c r="Y126" s="542"/>
      <c r="Z126" s="542"/>
      <c r="AA126" s="542"/>
      <c r="AB126" s="542"/>
      <c r="AC126" s="542"/>
      <c r="AD126" s="542"/>
      <c r="AE126" s="542"/>
      <c r="AF126" s="557"/>
      <c r="AG126" s="535"/>
      <c r="AH126" s="535"/>
      <c r="AI126" s="535"/>
      <c r="AJ126" s="535"/>
      <c r="AK126" s="535"/>
      <c r="AL126" s="535"/>
      <c r="AM126"/>
      <c r="AN126" s="1"/>
    </row>
    <row r="127" spans="1:44" ht="15" x14ac:dyDescent="0.3">
      <c r="A127" s="555"/>
      <c r="B127" s="555"/>
      <c r="C127" s="556"/>
      <c r="D127" s="556"/>
      <c r="E127" s="556"/>
      <c r="F127" s="556"/>
      <c r="G127" s="556"/>
      <c r="H127" s="556"/>
      <c r="I127" s="556"/>
      <c r="J127" s="556"/>
      <c r="K127" s="542"/>
      <c r="L127" s="556"/>
      <c r="M127" s="556"/>
      <c r="N127" s="557"/>
      <c r="O127" s="542"/>
      <c r="P127" s="542"/>
      <c r="Q127" s="542"/>
      <c r="R127" s="542"/>
      <c r="S127" s="542"/>
      <c r="T127" s="542"/>
      <c r="U127" s="542"/>
      <c r="V127" s="542"/>
      <c r="W127" s="542"/>
      <c r="X127" s="542"/>
      <c r="Y127" s="542"/>
      <c r="Z127" s="542"/>
      <c r="AA127" s="542"/>
      <c r="AB127" s="542"/>
      <c r="AC127" s="542"/>
      <c r="AD127" s="542"/>
      <c r="AE127" s="542"/>
      <c r="AF127" s="557"/>
      <c r="AG127" s="535"/>
      <c r="AH127" s="535"/>
      <c r="AI127" s="535"/>
      <c r="AJ127" s="535"/>
      <c r="AK127" s="535"/>
      <c r="AL127" s="535"/>
      <c r="AM127"/>
      <c r="AN127" s="1"/>
    </row>
    <row r="128" spans="1:44" ht="15" x14ac:dyDescent="0.3">
      <c r="A128" s="555"/>
      <c r="B128" s="555"/>
      <c r="C128" s="556"/>
      <c r="D128" s="556"/>
      <c r="E128" s="556"/>
      <c r="F128" s="556"/>
      <c r="G128" s="556"/>
      <c r="H128" s="556"/>
      <c r="I128" s="556"/>
      <c r="J128" s="556"/>
      <c r="K128" s="542"/>
      <c r="L128" s="556"/>
      <c r="M128" s="556"/>
      <c r="N128" s="558"/>
      <c r="O128" s="542"/>
      <c r="P128" s="542"/>
      <c r="Q128" s="542"/>
      <c r="R128" s="542"/>
      <c r="S128" s="542"/>
      <c r="T128" s="542"/>
      <c r="U128" s="542"/>
      <c r="V128" s="542"/>
      <c r="W128" s="542"/>
      <c r="X128" s="542"/>
      <c r="Y128" s="542"/>
      <c r="Z128" s="542"/>
      <c r="AA128" s="542"/>
      <c r="AB128" s="542"/>
      <c r="AC128" s="542"/>
      <c r="AD128" s="542"/>
      <c r="AE128" s="542"/>
      <c r="AF128" s="558"/>
      <c r="AG128" s="535"/>
      <c r="AH128" s="535"/>
      <c r="AI128" s="535"/>
      <c r="AJ128" s="535"/>
      <c r="AK128" s="535"/>
      <c r="AL128" s="535"/>
      <c r="AM128"/>
      <c r="AN128" s="1"/>
    </row>
    <row r="129" spans="1:40" ht="15" x14ac:dyDescent="0.3">
      <c r="A129" s="555"/>
      <c r="B129" s="555"/>
      <c r="C129" s="559"/>
      <c r="D129" s="559"/>
      <c r="E129" s="559"/>
      <c r="F129" s="559"/>
      <c r="G129" s="559"/>
      <c r="H129" s="559"/>
      <c r="I129" s="559"/>
      <c r="J129" s="559"/>
      <c r="K129" s="535"/>
      <c r="L129" s="559"/>
      <c r="M129" s="559"/>
      <c r="N129" s="559"/>
      <c r="O129" s="535"/>
      <c r="P129" s="535"/>
      <c r="Q129" s="535"/>
      <c r="R129" s="535"/>
      <c r="S129" s="535"/>
      <c r="T129" s="535"/>
      <c r="U129" s="535"/>
      <c r="V129" s="535"/>
      <c r="W129" s="535"/>
      <c r="X129" s="535"/>
      <c r="Y129" s="535"/>
      <c r="Z129" s="535"/>
      <c r="AA129" s="535"/>
      <c r="AB129" s="535"/>
      <c r="AC129" s="535"/>
      <c r="AD129" s="535"/>
      <c r="AE129" s="535"/>
      <c r="AF129" s="559"/>
      <c r="AG129" s="559"/>
      <c r="AH129" s="559"/>
      <c r="AI129" s="535"/>
      <c r="AJ129" s="559"/>
      <c r="AK129" s="559"/>
      <c r="AL129" s="559"/>
      <c r="AM129" s="1"/>
      <c r="AN129" s="1"/>
    </row>
    <row r="130" spans="1:40" ht="15" x14ac:dyDescent="0.3">
      <c r="A130" s="555"/>
      <c r="B130" s="555"/>
      <c r="C130" s="559"/>
      <c r="D130" s="559"/>
      <c r="E130" s="559"/>
      <c r="F130" s="559"/>
      <c r="G130" s="559"/>
      <c r="H130" s="559"/>
      <c r="I130" s="559"/>
      <c r="J130" s="559"/>
      <c r="K130" s="535"/>
      <c r="L130" s="559"/>
      <c r="M130" s="559"/>
      <c r="N130" s="559"/>
      <c r="O130" s="535"/>
      <c r="P130" s="535"/>
      <c r="Q130" s="535"/>
      <c r="R130" s="535"/>
      <c r="S130" s="535"/>
      <c r="T130" s="535"/>
      <c r="U130" s="535"/>
      <c r="V130" s="535"/>
      <c r="W130" s="535"/>
      <c r="X130" s="535"/>
      <c r="Y130" s="535"/>
      <c r="Z130" s="535"/>
      <c r="AA130" s="535"/>
      <c r="AB130" s="535"/>
      <c r="AC130" s="535"/>
      <c r="AD130" s="535"/>
      <c r="AE130" s="535"/>
      <c r="AF130" s="559"/>
      <c r="AG130" s="559"/>
      <c r="AH130" s="559"/>
      <c r="AI130" s="535"/>
      <c r="AJ130" s="559"/>
      <c r="AK130" s="559"/>
      <c r="AL130" s="559"/>
      <c r="AM130" s="1"/>
      <c r="AN130" s="1"/>
    </row>
    <row r="131" spans="1:40" ht="15" x14ac:dyDescent="0.3">
      <c r="A131" s="555"/>
      <c r="B131" s="555"/>
      <c r="C131" s="559"/>
      <c r="D131" s="559"/>
      <c r="E131" s="559"/>
      <c r="F131" s="559"/>
      <c r="G131" s="559"/>
      <c r="H131" s="559"/>
      <c r="I131" s="559"/>
      <c r="J131" s="559"/>
      <c r="K131" s="535"/>
      <c r="L131" s="559"/>
      <c r="M131" s="559"/>
      <c r="N131" s="559"/>
      <c r="O131" s="535"/>
      <c r="P131" s="535"/>
      <c r="Q131" s="535"/>
      <c r="R131" s="535"/>
      <c r="S131" s="535"/>
      <c r="T131" s="535"/>
      <c r="U131" s="535"/>
      <c r="V131" s="535"/>
      <c r="W131" s="535"/>
      <c r="X131" s="535"/>
      <c r="Y131" s="535"/>
      <c r="Z131" s="535"/>
      <c r="AA131" s="535"/>
      <c r="AB131" s="535"/>
      <c r="AC131" s="535"/>
      <c r="AD131" s="535"/>
      <c r="AE131" s="535"/>
      <c r="AF131" s="559"/>
      <c r="AG131" s="559"/>
      <c r="AH131" s="559"/>
      <c r="AI131" s="535"/>
      <c r="AJ131" s="559"/>
      <c r="AK131" s="559"/>
      <c r="AL131" s="559"/>
      <c r="AM131" s="1"/>
      <c r="AN131" s="1"/>
    </row>
  </sheetData>
  <autoFilter ref="AL12:AL16"/>
  <mergeCells count="8">
    <mergeCell ref="L10:O10"/>
    <mergeCell ref="AF10:AI10"/>
    <mergeCell ref="H10:K10"/>
    <mergeCell ref="D10:G10"/>
    <mergeCell ref="P10:S10"/>
    <mergeCell ref="T10:W10"/>
    <mergeCell ref="X10:AA10"/>
    <mergeCell ref="AB10:AE10"/>
  </mergeCells>
  <phoneticPr fontId="0" type="noConversion"/>
  <conditionalFormatting sqref="I106:I108 I93:I100 I81:I89 I67 I65 I61:I63 I53:I55 I44:I48 I20:I38 I13:I16 I71:I76">
    <cfRule type="expression" dxfId="11" priority="21">
      <formula>$I$110&lt;&gt;0</formula>
    </cfRule>
  </conditionalFormatting>
  <conditionalFormatting sqref="J106:J108 J93:J100 J81:J89 J71:J76 J67 J65 J61:J63 J53:J55 J44:J48 J20:J38 J13:J16">
    <cfRule type="expression" dxfId="10" priority="32">
      <formula>$J$110&lt;&gt;0</formula>
    </cfRule>
  </conditionalFormatting>
  <conditionalFormatting sqref="M106:M108 M93:M100 M81:M89 M67 M65 M61:M63 M53:M55 M44:M48 M20:M38 M13:M16 M71:M76">
    <cfRule type="expression" dxfId="9" priority="43">
      <formula>$M$110&lt;&gt;0</formula>
    </cfRule>
  </conditionalFormatting>
  <conditionalFormatting sqref="N106:N108 N93:N100 N81:N89 N71:N76 N67 N65 N61:N63 N53:N55 N44:N48 N20:N38 N13:N16">
    <cfRule type="expression" dxfId="8" priority="54">
      <formula>$N$110&lt;&gt;0</formula>
    </cfRule>
  </conditionalFormatting>
  <conditionalFormatting sqref="AG106:AG108 AG93:AG100 AG81:AG89 AG67 AG65 AG61:AG63 AG53:AG55 AG44:AG48 AG20:AG38 AG13:AG16 AG71:AG76 Q20:Q38 Q44:Q48 Q53:Q55 Q61:Q63 Q65 Q67 Q71:Q76 Q81:Q89 Q93:Q100 Q106:Q108 U20:U38 U44:U48 U53:U55 U61:U63 U65 U67 U71:U76 U81:U89 U93:U100 U106:U108 Y20:Y38 Y44:Y48 Y53:Y55 Y61:Y63 Y65 Y67 Y71:Y76 Y81:Y89 Y93:Y100 Y106:Y108 Q13:Q16 U13:U16 Y13:Y16 AC13:AC16 AC44:AC48 AC53:AC55 AC61:AC63 AC65 AC67 AC71:AC76 AC81:AC89 AC93:AC100 AC106:AC108 AC20:AC38">
    <cfRule type="expression" dxfId="7" priority="65">
      <formula>$AG$110&lt;&gt;0</formula>
    </cfRule>
  </conditionalFormatting>
  <conditionalFormatting sqref="AH106:AH108 AH93:AH100 AH81:AH89 AH71:AH76 AH67 AH65 AH61:AH63 AH53:AH55 AH44:AH48 AH20:AH38 AH13:AH16 R93:R100 R81:R89 R71:R76 R67 R65 R61:R63 R53:R55 R44:R48 R20:R38 R13:R16 V93:V100 V81:V89 V71:V76 V67 V65 V61:V63 V53:V55 V44:V48 V20:V38 V13:V16 Z93:Z100 Z81:Z89 Z71:Z76 Z67 Z65 Z61:Z63 Z53:Z55 Z44:Z48 Z20:Z38 Z13:Z16 AD93:AD100 AD81:AD89 AD71:AD76 AD67 AD65 AD61:AD63 AD53:AD55 AD44:AD48 AD20:AD38 AD13:AD16 R106:R108 V106:V108 Z106:Z108 AD106:AD108">
    <cfRule type="expression" dxfId="6" priority="120">
      <formula>$AH$110&lt;&gt;0</formula>
    </cfRule>
  </conditionalFormatting>
  <printOptions horizontalCentered="1"/>
  <pageMargins left="0" right="0" top="0.25" bottom="0.25" header="0.511811023622047" footer="0"/>
  <pageSetup scale="75" orientation="landscape" horizontalDpi="300" r:id="rId1"/>
  <headerFooter alignWithMargins="0">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zoomScale="80" zoomScaleNormal="80" workbookViewId="0">
      <selection activeCell="H27" sqref="H27"/>
    </sheetView>
  </sheetViews>
  <sheetFormatPr defaultRowHeight="11.25" outlineLevelCol="1" x14ac:dyDescent="0.2"/>
  <cols>
    <col min="2" max="2" width="11" customWidth="1"/>
    <col min="3" max="3" width="25.7109375" customWidth="1"/>
    <col min="4" max="4" width="22.5703125" customWidth="1"/>
    <col min="5" max="5" width="16.7109375" customWidth="1"/>
    <col min="6" max="6" width="32.7109375" customWidth="1"/>
    <col min="7" max="7" width="17" customWidth="1"/>
    <col min="8" max="10" width="17" customWidth="1" outlineLevel="1"/>
    <col min="11" max="11" width="14.140625" customWidth="1"/>
    <col min="12" max="12" width="4.140625" customWidth="1"/>
    <col min="13" max="13" width="16.140625" customWidth="1"/>
    <col min="14" max="14" width="10" bestFit="1" customWidth="1"/>
  </cols>
  <sheetData>
    <row r="2" spans="1:16" ht="15.75" x14ac:dyDescent="0.25">
      <c r="A2" s="564" t="s">
        <v>187</v>
      </c>
      <c r="B2" s="565"/>
      <c r="C2" s="565"/>
      <c r="D2" s="565"/>
      <c r="E2" s="566"/>
      <c r="F2" s="566"/>
      <c r="G2" s="566"/>
      <c r="H2" s="566"/>
      <c r="I2" s="567"/>
      <c r="J2" s="563"/>
      <c r="K2" s="563"/>
      <c r="M2" s="573"/>
    </row>
    <row r="3" spans="1:16" ht="15" x14ac:dyDescent="0.25">
      <c r="A3" s="372"/>
      <c r="B3" s="372" t="s">
        <v>126</v>
      </c>
      <c r="C3" s="372" t="s">
        <v>184</v>
      </c>
      <c r="D3" s="372" t="s">
        <v>132</v>
      </c>
      <c r="E3" s="372" t="s">
        <v>185</v>
      </c>
      <c r="F3" s="372" t="s">
        <v>128</v>
      </c>
      <c r="G3" s="372" t="str">
        <f>+Report!E11</f>
        <v>Split A</v>
      </c>
      <c r="H3" s="372" t="str">
        <f>+Approvals!E11</f>
        <v>Split B</v>
      </c>
      <c r="I3" s="372" t="str">
        <f>+Approvals!F11</f>
        <v>Split C</v>
      </c>
      <c r="J3" s="462" t="s">
        <v>107</v>
      </c>
      <c r="K3" s="462" t="s">
        <v>133</v>
      </c>
      <c r="L3" s="561"/>
      <c r="M3" s="574" t="s">
        <v>129</v>
      </c>
      <c r="N3" s="561"/>
      <c r="O3" s="561"/>
      <c r="P3" s="561"/>
    </row>
    <row r="4" spans="1:16" ht="13.5" customHeight="1" x14ac:dyDescent="0.2">
      <c r="A4" s="363" t="s">
        <v>152</v>
      </c>
      <c r="B4" s="633"/>
      <c r="C4" s="634"/>
      <c r="D4" s="634"/>
      <c r="E4" s="634"/>
      <c r="F4" s="634"/>
      <c r="G4" s="363">
        <v>0</v>
      </c>
      <c r="H4" s="363">
        <v>0</v>
      </c>
      <c r="I4" s="363">
        <v>0</v>
      </c>
      <c r="J4" s="568">
        <f>SUM(G4:I4)</f>
        <v>0</v>
      </c>
      <c r="K4" s="572" t="str">
        <f>+IF(AND(+J4&gt;0,(+J4=M4)),"Rec"," ")</f>
        <v xml:space="preserve"> </v>
      </c>
      <c r="M4" s="659"/>
    </row>
    <row r="5" spans="1:16" ht="13.5" customHeight="1" x14ac:dyDescent="0.2">
      <c r="A5" s="562">
        <v>1</v>
      </c>
      <c r="B5" s="633"/>
      <c r="C5" s="634"/>
      <c r="D5" s="634"/>
      <c r="E5" s="634"/>
      <c r="F5" s="634"/>
      <c r="G5" s="363">
        <v>0</v>
      </c>
      <c r="H5" s="363">
        <v>0</v>
      </c>
      <c r="I5" s="363">
        <v>0</v>
      </c>
      <c r="J5" s="568">
        <f t="shared" ref="J5:J6" si="0">SUM(G5:I5)</f>
        <v>0</v>
      </c>
      <c r="K5" s="572" t="str">
        <f>+IF(AND(+J5&gt;0,(+J5=M5)),"Rec"," ")</f>
        <v xml:space="preserve"> </v>
      </c>
      <c r="M5" s="659"/>
    </row>
    <row r="6" spans="1:16" ht="13.5" customHeight="1" x14ac:dyDescent="0.2">
      <c r="A6" s="562">
        <v>2</v>
      </c>
      <c r="B6" s="633"/>
      <c r="C6" s="634"/>
      <c r="D6" s="634"/>
      <c r="E6" s="634"/>
      <c r="F6" s="634"/>
      <c r="G6" s="363">
        <v>0</v>
      </c>
      <c r="H6" s="363">
        <v>0</v>
      </c>
      <c r="I6" s="363">
        <v>0</v>
      </c>
      <c r="J6" s="568">
        <f t="shared" si="0"/>
        <v>0</v>
      </c>
      <c r="K6" s="572" t="str">
        <f>+IF(AND(+J6&gt;0,(+J6=M6)),"Rec"," ")</f>
        <v xml:space="preserve"> </v>
      </c>
      <c r="M6" s="659"/>
    </row>
    <row r="7" spans="1:16" ht="13.5" customHeight="1" x14ac:dyDescent="0.2">
      <c r="A7" s="562">
        <v>3</v>
      </c>
      <c r="B7" s="633"/>
      <c r="C7" s="634"/>
      <c r="D7" s="634"/>
      <c r="E7" s="634"/>
      <c r="F7" s="634"/>
      <c r="G7" s="363">
        <v>0</v>
      </c>
      <c r="H7" s="363">
        <v>0</v>
      </c>
      <c r="I7" s="363">
        <v>0</v>
      </c>
      <c r="J7" s="568">
        <f t="shared" ref="J7:J12" si="1">SUM(G7:I7)</f>
        <v>0</v>
      </c>
      <c r="K7" s="572" t="str">
        <f>+IF(AND(+J7&gt;0,(+J7=M7)),"Rec"," ")</f>
        <v xml:space="preserve"> </v>
      </c>
      <c r="M7" s="659"/>
    </row>
    <row r="8" spans="1:16" ht="13.5" customHeight="1" x14ac:dyDescent="0.2">
      <c r="A8" s="562">
        <v>4</v>
      </c>
      <c r="B8" s="633"/>
      <c r="C8" s="634"/>
      <c r="D8" s="634"/>
      <c r="E8" s="634"/>
      <c r="F8" s="634"/>
      <c r="G8" s="363">
        <v>0</v>
      </c>
      <c r="H8" s="363">
        <v>0</v>
      </c>
      <c r="I8" s="363">
        <v>0</v>
      </c>
      <c r="J8" s="568">
        <f t="shared" si="1"/>
        <v>0</v>
      </c>
      <c r="K8" s="572" t="str">
        <f t="shared" ref="K8:K12" si="2">+IF(AND(+J8&gt;0,(+J8=M8)),"Rec"," ")</f>
        <v xml:space="preserve"> </v>
      </c>
      <c r="M8" s="659"/>
    </row>
    <row r="9" spans="1:16" ht="13.5" customHeight="1" x14ac:dyDescent="0.2">
      <c r="A9" s="562">
        <v>5</v>
      </c>
      <c r="B9" s="633"/>
      <c r="C9" s="634"/>
      <c r="D9" s="634"/>
      <c r="E9" s="634"/>
      <c r="F9" s="634"/>
      <c r="G9" s="363">
        <v>0</v>
      </c>
      <c r="H9" s="363">
        <v>0</v>
      </c>
      <c r="I9" s="363">
        <v>0</v>
      </c>
      <c r="J9" s="568">
        <f t="shared" si="1"/>
        <v>0</v>
      </c>
      <c r="K9" s="572" t="str">
        <f t="shared" si="2"/>
        <v xml:space="preserve"> </v>
      </c>
      <c r="M9" s="659"/>
    </row>
    <row r="10" spans="1:16" ht="13.5" customHeight="1" x14ac:dyDescent="0.2">
      <c r="A10" s="562">
        <v>6</v>
      </c>
      <c r="B10" s="633"/>
      <c r="C10" s="634"/>
      <c r="D10" s="634"/>
      <c r="E10" s="634"/>
      <c r="F10" s="634"/>
      <c r="G10" s="363">
        <v>0</v>
      </c>
      <c r="H10" s="363">
        <v>0</v>
      </c>
      <c r="I10" s="363">
        <v>0</v>
      </c>
      <c r="J10" s="568">
        <f t="shared" si="1"/>
        <v>0</v>
      </c>
      <c r="K10" s="572" t="str">
        <f t="shared" si="2"/>
        <v xml:space="preserve"> </v>
      </c>
      <c r="M10" s="659"/>
    </row>
    <row r="11" spans="1:16" ht="13.5" customHeight="1" x14ac:dyDescent="0.2">
      <c r="A11" s="562"/>
      <c r="B11" s="633"/>
      <c r="C11" s="634"/>
      <c r="D11" s="634"/>
      <c r="E11" s="634"/>
      <c r="F11" s="634"/>
      <c r="G11" s="363"/>
      <c r="H11" s="363"/>
      <c r="I11" s="363"/>
      <c r="J11" s="568">
        <f t="shared" si="1"/>
        <v>0</v>
      </c>
      <c r="K11" s="572" t="str">
        <f t="shared" si="2"/>
        <v xml:space="preserve"> </v>
      </c>
      <c r="M11" s="659"/>
    </row>
    <row r="12" spans="1:16" ht="13.5" customHeight="1" x14ac:dyDescent="0.2">
      <c r="A12" s="562"/>
      <c r="B12" s="633"/>
      <c r="C12" s="634"/>
      <c r="D12" s="634"/>
      <c r="E12" s="634"/>
      <c r="F12" s="634"/>
      <c r="G12" s="363"/>
      <c r="H12" s="363"/>
      <c r="I12" s="363"/>
      <c r="J12" s="568">
        <f t="shared" si="1"/>
        <v>0</v>
      </c>
      <c r="K12" s="572" t="str">
        <f t="shared" si="2"/>
        <v xml:space="preserve"> </v>
      </c>
      <c r="M12" s="659"/>
    </row>
    <row r="13" spans="1:16" ht="13.5" customHeight="1" x14ac:dyDescent="0.2">
      <c r="A13" s="569" t="s">
        <v>107</v>
      </c>
      <c r="B13" s="570"/>
      <c r="C13" s="570"/>
      <c r="D13" s="570"/>
      <c r="E13" s="570"/>
      <c r="F13" s="570"/>
      <c r="G13" s="571">
        <f>SUM(G4:G12)</f>
        <v>0</v>
      </c>
      <c r="H13" s="571">
        <f t="shared" ref="H13:J13" si="3">SUM(H4:H12)</f>
        <v>0</v>
      </c>
      <c r="I13" s="571">
        <f t="shared" si="3"/>
        <v>0</v>
      </c>
      <c r="J13" s="571">
        <f t="shared" si="3"/>
        <v>0</v>
      </c>
      <c r="K13" s="570"/>
      <c r="M13" s="575">
        <f>SUM(M4:M7)</f>
        <v>0</v>
      </c>
    </row>
    <row r="14" spans="1:16" ht="13.5" customHeight="1" x14ac:dyDescent="0.2">
      <c r="M14" s="576"/>
    </row>
    <row r="15" spans="1:16" ht="13.5" customHeight="1" x14ac:dyDescent="0.2">
      <c r="M15" s="698" t="s">
        <v>238</v>
      </c>
    </row>
    <row r="16" spans="1:16" ht="13.5" customHeight="1" x14ac:dyDescent="0.2">
      <c r="M16" s="694" t="s">
        <v>239</v>
      </c>
    </row>
    <row r="17" spans="5:13" ht="13.5" customHeight="1" x14ac:dyDescent="0.2">
      <c r="M17" s="695" t="s">
        <v>126</v>
      </c>
    </row>
    <row r="18" spans="5:13" ht="13.5" customHeight="1" thickBot="1" x14ac:dyDescent="0.25">
      <c r="M18" s="696">
        <f>M13</f>
        <v>0</v>
      </c>
    </row>
    <row r="19" spans="5:13" ht="13.5" customHeight="1" x14ac:dyDescent="0.2">
      <c r="E19" s="592" t="s">
        <v>214</v>
      </c>
      <c r="F19" s="592"/>
      <c r="G19" s="596">
        <f>+G13-Approvals!D110</f>
        <v>0</v>
      </c>
      <c r="H19" s="596">
        <f>+H13-Approvals!E110</f>
        <v>0</v>
      </c>
      <c r="I19" s="596">
        <f>+I13-Approvals!F110</f>
        <v>0</v>
      </c>
      <c r="J19" s="596">
        <f>+J13-Approvals!G110</f>
        <v>0</v>
      </c>
      <c r="K19" s="18"/>
      <c r="M19" s="18"/>
    </row>
    <row r="20" spans="5:13" ht="13.5" customHeight="1" x14ac:dyDescent="0.2"/>
    <row r="21" spans="5:13" ht="13.5" customHeight="1" x14ac:dyDescent="0.2"/>
  </sheetData>
  <printOptions horizontalCentered="1"/>
  <pageMargins left="0" right="0" top="0.25" bottom="0.25" header="0.3" footer="0.3"/>
  <pageSetup scale="90" orientation="landscape" r:id="rId1"/>
  <headerFooter>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ID</vt:lpstr>
      <vt:lpstr>Initial Estimate</vt:lpstr>
      <vt:lpstr>CFI Initial Estimate</vt:lpstr>
      <vt:lpstr>Report</vt:lpstr>
      <vt:lpstr>CFI Report</vt:lpstr>
      <vt:lpstr>WO</vt:lpstr>
      <vt:lpstr>CFI Annual Report (Mar 31_)</vt:lpstr>
      <vt:lpstr>Approvals</vt:lpstr>
      <vt:lpstr>Approval Breakdown</vt:lpstr>
      <vt:lpstr>Estimates</vt:lpstr>
      <vt:lpstr>Estimate Breakdown</vt:lpstr>
      <vt:lpstr>choice2</vt:lpstr>
      <vt:lpstr>choice3</vt:lpstr>
      <vt:lpstr>Class</vt:lpstr>
      <vt:lpstr>Estimates!FUNDS</vt:lpstr>
      <vt:lpstr>FUNDS</vt:lpstr>
      <vt:lpstr>'Approval Breakdown'!Print_Area</vt:lpstr>
      <vt:lpstr>Approvals!Print_Area</vt:lpstr>
      <vt:lpstr>'CFI Annual Report (Mar 31_)'!Print_Area</vt:lpstr>
      <vt:lpstr>'CFI Initial Estimate'!Print_Area</vt:lpstr>
      <vt:lpstr>'CFI Report'!Print_Area</vt:lpstr>
      <vt:lpstr>'Estimate Breakdown'!Print_Area</vt:lpstr>
      <vt:lpstr>Estimates!Print_Area</vt:lpstr>
      <vt:lpstr>ID!Print_Area</vt:lpstr>
      <vt:lpstr>'Initial Estimate'!Print_Area</vt:lpstr>
      <vt:lpstr>Report!Print_Area</vt:lpstr>
      <vt:lpstr>WO!Print_Area</vt:lpstr>
      <vt:lpstr>'Initial Estimate'!Print_Titles</vt:lpstr>
      <vt:lpstr>Report!Print_Titles</vt:lpstr>
      <vt:lpstr>WO!Print_Titles</vt:lpstr>
      <vt:lpstr>tax</vt:lpstr>
      <vt:lpstr>tbl_classes</vt:lpstr>
      <vt:lpstr>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dc:creator>
  <cp:lastModifiedBy>nwatson</cp:lastModifiedBy>
  <cp:lastPrinted>2013-02-25T16:06:21Z</cp:lastPrinted>
  <dcterms:created xsi:type="dcterms:W3CDTF">2004-09-09T17:17:22Z</dcterms:created>
  <dcterms:modified xsi:type="dcterms:W3CDTF">2013-02-26T20:44:04Z</dcterms:modified>
</cp:coreProperties>
</file>