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lockStructure="1"/>
  <bookViews>
    <workbookView xWindow="-15" yWindow="-15" windowWidth="15330" windowHeight="9060" tabRatio="454" activeTab="1"/>
  </bookViews>
  <sheets>
    <sheet name="INSTRUCTION" sheetId="7" r:id="rId1"/>
    <sheet name="SUMMARY" sheetId="5" r:id="rId2"/>
    <sheet name="PRS-PROJECT" sheetId="1" r:id="rId3"/>
    <sheet name="LEADER-PROJECT" sheetId="9" r:id="rId4"/>
    <sheet name="CLIENT-PROJECT" sheetId="4" r:id="rId5"/>
    <sheet name="CONTRACTOR" sheetId="2" r:id="rId6"/>
    <sheet name="CONSULTANT" sheetId="3" r:id="rId7"/>
    <sheet name="Sheet2" sheetId="11" r:id="rId8"/>
    <sheet name="STAT INFO, DON'T TOUCH" sheetId="6" r:id="rId9"/>
    <sheet name="ACTION INFO, DON'T TOUCH" sheetId="8" r:id="rId10"/>
  </sheets>
  <definedNames>
    <definedName name="_xlnm.Print_Area" localSheetId="9">'ACTION INFO, DON''T TOUCH'!$A$1:$GQ$14</definedName>
    <definedName name="_xlnm.Print_Area" localSheetId="4">'CLIENT-PROJECT'!$A$1:$O$67</definedName>
    <definedName name="_xlnm.Print_Area" localSheetId="6">CONSULTANT!$A$1:$O$76</definedName>
    <definedName name="_xlnm.Print_Area" localSheetId="5">CONTRACTOR!$A$1:$O$89</definedName>
    <definedName name="_xlnm.Print_Area" localSheetId="0">INSTRUCTION!$A$1:$A$5</definedName>
    <definedName name="_xlnm.Print_Area" localSheetId="3">'LEADER-PROJECT'!$A$1:$O$50</definedName>
    <definedName name="_xlnm.Print_Area" localSheetId="2">'PRS-PROJECT'!$A$1:$P$85</definedName>
    <definedName name="_xlnm.Print_Area" localSheetId="8">'STAT INFO, DON''T TOUCH'!$A$1:$KR$14</definedName>
    <definedName name="_xlnm.Print_Area" localSheetId="1">SUMMARY!$A$1:$O$202</definedName>
    <definedName name="_xlnm.Print_Titles" localSheetId="9">'ACTION INFO, DON''T TOUCH'!$B:$C,'ACTION INFO, DON''T TOUCH'!$5:$9</definedName>
    <definedName name="_xlnm.Print_Titles" localSheetId="8">'STAT INFO, DON''T TOUCH'!$B:$C</definedName>
    <definedName name="TYPE">'PRS-PROJECT'!$A$88:$A$90</definedName>
  </definedNames>
  <calcPr calcId="144525"/>
</workbook>
</file>

<file path=xl/calcChain.xml><?xml version="1.0" encoding="utf-8"?>
<calcChain xmlns="http://schemas.openxmlformats.org/spreadsheetml/2006/main">
  <c r="A198" i="5" l="1"/>
  <c r="A197" i="5"/>
  <c r="A196" i="5"/>
  <c r="A195" i="5"/>
  <c r="A193" i="5"/>
  <c r="A192" i="5"/>
  <c r="A191" i="5"/>
  <c r="A190" i="5"/>
  <c r="A189" i="5"/>
  <c r="A187" i="5"/>
  <c r="A186" i="5"/>
  <c r="A185" i="5"/>
  <c r="A183" i="5"/>
  <c r="A182" i="5"/>
  <c r="A181" i="5"/>
  <c r="A180" i="5"/>
  <c r="A179" i="5"/>
  <c r="A178" i="5"/>
  <c r="A177" i="5"/>
  <c r="A176" i="5"/>
  <c r="A165" i="5"/>
  <c r="A164" i="5"/>
  <c r="A163" i="5"/>
  <c r="A161" i="5"/>
  <c r="A160" i="5"/>
  <c r="A159" i="5"/>
  <c r="A158" i="5"/>
  <c r="A156" i="5"/>
  <c r="A155" i="5"/>
  <c r="A154" i="5"/>
  <c r="A153" i="5"/>
  <c r="A152" i="5"/>
  <c r="A151" i="5"/>
  <c r="A149" i="5"/>
  <c r="A148" i="5"/>
  <c r="A147" i="5"/>
  <c r="A146" i="5"/>
  <c r="A136" i="5"/>
  <c r="A135" i="5"/>
  <c r="A134" i="5"/>
  <c r="A133" i="5"/>
  <c r="A131" i="5"/>
  <c r="A130" i="5"/>
  <c r="A129" i="5"/>
  <c r="A127" i="5"/>
  <c r="A126" i="5"/>
  <c r="A125" i="5"/>
  <c r="A124" i="5"/>
  <c r="A123" i="5"/>
  <c r="A91" i="5"/>
  <c r="A90" i="5"/>
  <c r="A89" i="5"/>
  <c r="A88" i="5"/>
  <c r="A87" i="5"/>
  <c r="A86" i="5"/>
  <c r="A85" i="5"/>
  <c r="A84" i="5"/>
  <c r="A83" i="5"/>
  <c r="A82" i="5"/>
  <c r="A81" i="5"/>
  <c r="A80" i="5"/>
  <c r="A67" i="5"/>
  <c r="A66" i="5"/>
  <c r="A64" i="5"/>
  <c r="A63" i="5"/>
  <c r="A62" i="5"/>
  <c r="A61" i="5"/>
  <c r="A60" i="5"/>
  <c r="A59" i="5"/>
  <c r="A57" i="5"/>
  <c r="A56" i="5"/>
  <c r="A55" i="5"/>
  <c r="A54" i="5"/>
  <c r="A52" i="5"/>
  <c r="A51" i="5"/>
  <c r="A50" i="5"/>
  <c r="A49" i="5"/>
  <c r="A48" i="5"/>
  <c r="A72" i="5"/>
  <c r="D48" i="5"/>
  <c r="P34" i="4"/>
  <c r="E165" i="5"/>
  <c r="E164" i="5"/>
  <c r="E163" i="5"/>
  <c r="E161" i="5"/>
  <c r="E160" i="5"/>
  <c r="E159" i="5"/>
  <c r="E158" i="5"/>
  <c r="E156" i="5"/>
  <c r="E155" i="5"/>
  <c r="E154" i="5"/>
  <c r="E153" i="5"/>
  <c r="E152" i="5"/>
  <c r="E151" i="5"/>
  <c r="E149" i="5"/>
  <c r="E148" i="5"/>
  <c r="E147" i="5"/>
  <c r="E146" i="5"/>
  <c r="E136" i="5"/>
  <c r="E135" i="5"/>
  <c r="E134" i="5"/>
  <c r="E133" i="5"/>
  <c r="E131" i="5"/>
  <c r="E130" i="5"/>
  <c r="E129" i="5"/>
  <c r="E127" i="5"/>
  <c r="E126" i="5"/>
  <c r="E125" i="5"/>
  <c r="E124" i="5"/>
  <c r="E123" i="5"/>
  <c r="E67" i="5"/>
  <c r="E66" i="5"/>
  <c r="E64" i="5"/>
  <c r="E63" i="5"/>
  <c r="E62" i="5"/>
  <c r="E61" i="5"/>
  <c r="E60" i="5"/>
  <c r="E59" i="5"/>
  <c r="E57" i="5"/>
  <c r="E56" i="5"/>
  <c r="E55" i="5"/>
  <c r="E54" i="5"/>
  <c r="E52" i="5"/>
  <c r="E51" i="5"/>
  <c r="E50" i="5"/>
  <c r="E49" i="5"/>
  <c r="E91" i="5"/>
  <c r="E90" i="5"/>
  <c r="E89" i="5"/>
  <c r="E88" i="5"/>
  <c r="E87" i="5"/>
  <c r="E86" i="5"/>
  <c r="E85" i="5"/>
  <c r="E84" i="5"/>
  <c r="E83" i="5"/>
  <c r="E82" i="5"/>
  <c r="E81" i="5"/>
  <c r="E80" i="5"/>
  <c r="E48" i="5"/>
  <c r="E198" i="5"/>
  <c r="E197" i="5"/>
  <c r="E196" i="5"/>
  <c r="E195" i="5"/>
  <c r="E193" i="5"/>
  <c r="E192" i="5"/>
  <c r="E191" i="5"/>
  <c r="E190" i="5"/>
  <c r="E189" i="5"/>
  <c r="E187" i="5"/>
  <c r="E186" i="5"/>
  <c r="E185" i="5"/>
  <c r="E183" i="5"/>
  <c r="E182" i="5"/>
  <c r="E181" i="5"/>
  <c r="E180" i="5"/>
  <c r="E179" i="5"/>
  <c r="E178" i="5"/>
  <c r="E177" i="5"/>
  <c r="E176" i="5"/>
  <c r="D165" i="5" l="1"/>
  <c r="D164" i="5"/>
  <c r="D163" i="5"/>
  <c r="D161" i="5"/>
  <c r="D160" i="5"/>
  <c r="D159" i="5"/>
  <c r="D158" i="5"/>
  <c r="D156" i="5"/>
  <c r="D155" i="5"/>
  <c r="D154" i="5"/>
  <c r="D153" i="5"/>
  <c r="D152" i="5"/>
  <c r="D151" i="5"/>
  <c r="D149" i="5"/>
  <c r="D148" i="5"/>
  <c r="D147" i="5"/>
  <c r="D146" i="5"/>
  <c r="GQ10" i="8"/>
  <c r="GP10" i="8"/>
  <c r="GP12" i="8" s="1"/>
  <c r="GO10" i="8"/>
  <c r="GO12" i="8" s="1"/>
  <c r="GN10" i="8"/>
  <c r="GN12" i="8" s="1"/>
  <c r="GM10" i="8"/>
  <c r="GL10" i="8"/>
  <c r="GL12" i="8" s="1"/>
  <c r="GM12" i="8"/>
  <c r="GK10" i="8"/>
  <c r="GK12" i="8" s="1"/>
  <c r="GJ10" i="8"/>
  <c r="GI10" i="8"/>
  <c r="GI12" i="8" s="1"/>
  <c r="GH10" i="8"/>
  <c r="GH12" i="8" s="1"/>
  <c r="GG10" i="8"/>
  <c r="GG12" i="8" s="1"/>
  <c r="GF10" i="8"/>
  <c r="GE10" i="8"/>
  <c r="GE12" i="8" s="1"/>
  <c r="GD10" i="8"/>
  <c r="GD12" i="8" s="1"/>
  <c r="GC10" i="8"/>
  <c r="GC12" i="8" s="1"/>
  <c r="GB10" i="8"/>
  <c r="GA10" i="8"/>
  <c r="GA12" i="8" s="1"/>
  <c r="GQ12" i="8"/>
  <c r="GJ12" i="8"/>
  <c r="GF12" i="8"/>
  <c r="GB12" i="8"/>
  <c r="IU10" i="6"/>
  <c r="IQ10" i="6"/>
  <c r="IU12" i="6"/>
  <c r="IQ12" i="6"/>
  <c r="IT9" i="6"/>
  <c r="IX9" i="6" s="1"/>
  <c r="JB9" i="6" s="1"/>
  <c r="JF9" i="6" s="1"/>
  <c r="JJ9" i="6" s="1"/>
  <c r="JN9" i="6" s="1"/>
  <c r="JR9" i="6" s="1"/>
  <c r="IS9" i="6"/>
  <c r="IW9" i="6" s="1"/>
  <c r="JA9" i="6" s="1"/>
  <c r="JE9" i="6" s="1"/>
  <c r="JI9" i="6" s="1"/>
  <c r="JM9" i="6" s="1"/>
  <c r="JQ9" i="6" s="1"/>
  <c r="JS8" i="6"/>
  <c r="D136" i="5"/>
  <c r="D135" i="5"/>
  <c r="D134" i="5"/>
  <c r="D133" i="5"/>
  <c r="D131" i="5"/>
  <c r="D130" i="5"/>
  <c r="D129" i="5"/>
  <c r="D127" i="5"/>
  <c r="D126" i="5"/>
  <c r="D125" i="5"/>
  <c r="D124" i="5"/>
  <c r="D123" i="5"/>
  <c r="J46" i="2"/>
  <c r="ES10" i="8"/>
  <c r="ER10" i="8"/>
  <c r="ES12" i="8"/>
  <c r="ER12" i="8"/>
  <c r="EQ10" i="8"/>
  <c r="EP10" i="8"/>
  <c r="EO10" i="8"/>
  <c r="EN10" i="8"/>
  <c r="EN12" i="8" s="1"/>
  <c r="EM10" i="8"/>
  <c r="EP12" i="8"/>
  <c r="EL10" i="8"/>
  <c r="EL12" i="8" s="1"/>
  <c r="EK10" i="8"/>
  <c r="EK12" i="8" s="1"/>
  <c r="EJ10" i="8"/>
  <c r="EJ12" i="8" s="1"/>
  <c r="EI10" i="8"/>
  <c r="EI12" i="8" s="1"/>
  <c r="EH10" i="8"/>
  <c r="EH12" i="8" s="1"/>
  <c r="ES8" i="8"/>
  <c r="ER8" i="8"/>
  <c r="EQ8" i="8"/>
  <c r="EP8" i="8"/>
  <c r="EO8" i="8"/>
  <c r="EN8" i="8"/>
  <c r="EM8" i="8"/>
  <c r="EL8" i="8"/>
  <c r="EK8" i="8"/>
  <c r="EJ8" i="8"/>
  <c r="EI8" i="8"/>
  <c r="EH8" i="8"/>
  <c r="EQ12" i="8"/>
  <c r="EO12" i="8"/>
  <c r="EM12" i="8"/>
  <c r="ET6" i="8"/>
  <c r="ET7" i="8"/>
  <c r="ET10" i="8"/>
  <c r="ET12" i="8" s="1"/>
  <c r="EU7" i="8"/>
  <c r="EU10" i="8"/>
  <c r="EU12" i="8" s="1"/>
  <c r="GO10" i="6"/>
  <c r="GO12" i="6" s="1"/>
  <c r="GL10" i="6"/>
  <c r="GL12" i="6" s="1"/>
  <c r="GJ10" i="6"/>
  <c r="GJ12" i="6" s="1"/>
  <c r="GG10" i="6"/>
  <c r="GG12" i="6" s="1"/>
  <c r="GH9" i="6"/>
  <c r="GN9" i="6" s="1"/>
  <c r="GW9" i="6" s="1"/>
  <c r="GG9" i="6"/>
  <c r="GM9" i="6" s="1"/>
  <c r="GV9" i="6" s="1"/>
  <c r="GF9" i="6"/>
  <c r="GL9" i="6" s="1"/>
  <c r="GU9" i="6" s="1"/>
  <c r="DN10" i="8"/>
  <c r="DN12" i="8" s="1"/>
  <c r="DM10" i="8"/>
  <c r="DL10" i="8"/>
  <c r="DL12" i="8" s="1"/>
  <c r="DK10" i="8"/>
  <c r="DK12" i="8" s="1"/>
  <c r="DJ10" i="8"/>
  <c r="DJ12" i="8" s="1"/>
  <c r="DI10" i="8"/>
  <c r="DI12" i="8" s="1"/>
  <c r="DH10" i="8"/>
  <c r="DH12" i="8" s="1"/>
  <c r="DG10" i="8"/>
  <c r="DG12" i="8" s="1"/>
  <c r="DF10" i="8"/>
  <c r="DF12" i="8" s="1"/>
  <c r="DE10" i="8"/>
  <c r="DE12" i="8" s="1"/>
  <c r="DD10" i="8"/>
  <c r="DD12" i="8" s="1"/>
  <c r="DC10" i="8"/>
  <c r="DC12" i="8" s="1"/>
  <c r="DB10" i="8"/>
  <c r="DA10" i="8"/>
  <c r="DA12" i="8" s="1"/>
  <c r="CZ10" i="8"/>
  <c r="CZ12" i="8" s="1"/>
  <c r="CY10" i="8"/>
  <c r="CY12" i="8" s="1"/>
  <c r="CX10" i="8"/>
  <c r="CX12" i="8" s="1"/>
  <c r="DM12" i="8"/>
  <c r="DB12" i="8"/>
  <c r="CX6" i="8"/>
  <c r="FL7" i="6"/>
  <c r="FO10" i="6"/>
  <c r="FO12" i="6" s="1"/>
  <c r="FN10" i="6"/>
  <c r="FN12" i="6" s="1"/>
  <c r="FN7" i="6"/>
  <c r="GI9" i="6" l="1"/>
  <c r="GR9" i="6" s="1"/>
  <c r="GO9" i="6"/>
  <c r="GX9" i="6" s="1"/>
  <c r="GJ9" i="6"/>
  <c r="GS9" i="6" s="1"/>
  <c r="GP9" i="6"/>
  <c r="GY9" i="6" s="1"/>
  <c r="GK9" i="6"/>
  <c r="GT9" i="6" s="1"/>
  <c r="GQ9" i="6"/>
  <c r="GZ9" i="6" s="1"/>
  <c r="D67" i="5" l="1"/>
  <c r="D66" i="5"/>
  <c r="D64" i="5"/>
  <c r="D63" i="5"/>
  <c r="D62" i="5"/>
  <c r="D61" i="5"/>
  <c r="D60" i="5"/>
  <c r="D59" i="5"/>
  <c r="D57" i="5"/>
  <c r="D56" i="5"/>
  <c r="D55" i="5"/>
  <c r="D54" i="5"/>
  <c r="D52" i="5"/>
  <c r="D51" i="5"/>
  <c r="D50" i="5"/>
  <c r="D49" i="5"/>
  <c r="D91" i="5"/>
  <c r="D90" i="5"/>
  <c r="D89" i="5"/>
  <c r="D88" i="5"/>
  <c r="D87" i="5"/>
  <c r="D86" i="5"/>
  <c r="D85" i="5"/>
  <c r="D84" i="5"/>
  <c r="D83" i="5"/>
  <c r="D82" i="5"/>
  <c r="D81" i="5"/>
  <c r="D80" i="5"/>
  <c r="CC10" i="8"/>
  <c r="CB10" i="8"/>
  <c r="CB12" i="8" s="1"/>
  <c r="CA10" i="8"/>
  <c r="CA12" i="8" s="1"/>
  <c r="BZ10" i="8"/>
  <c r="BZ12" i="8" s="1"/>
  <c r="BY10" i="8"/>
  <c r="BX10" i="8"/>
  <c r="BX12" i="8" s="1"/>
  <c r="BW10" i="8"/>
  <c r="BW12" i="8" s="1"/>
  <c r="BV10" i="8"/>
  <c r="BV12" i="8" s="1"/>
  <c r="BU10" i="8"/>
  <c r="BS10" i="8"/>
  <c r="BS12" i="8" s="1"/>
  <c r="BT10" i="8"/>
  <c r="BT12" i="8" s="1"/>
  <c r="BR10" i="8"/>
  <c r="CC12" i="8"/>
  <c r="BY12" i="8"/>
  <c r="BU12" i="8"/>
  <c r="BR12" i="8"/>
  <c r="BR6" i="8"/>
  <c r="BB10" i="8"/>
  <c r="BA10" i="8"/>
  <c r="BA12" i="8" s="1"/>
  <c r="AZ10" i="8"/>
  <c r="AY10" i="8"/>
  <c r="AY12" i="8" s="1"/>
  <c r="AX10" i="8"/>
  <c r="AW10" i="8"/>
  <c r="AW12" i="8" s="1"/>
  <c r="AV10" i="8"/>
  <c r="AU10" i="8"/>
  <c r="AU12" i="8" s="1"/>
  <c r="AT10" i="8"/>
  <c r="AS10" i="8"/>
  <c r="AS12" i="8" s="1"/>
  <c r="AR10" i="8"/>
  <c r="AQ10" i="8"/>
  <c r="AQ12" i="8" s="1"/>
  <c r="AP10" i="8"/>
  <c r="AO10" i="8"/>
  <c r="AO12" i="8" s="1"/>
  <c r="AN10" i="8"/>
  <c r="AM10" i="8"/>
  <c r="AM12" i="8" s="1"/>
  <c r="AL10" i="8"/>
  <c r="AK10" i="8"/>
  <c r="AK12" i="8" s="1"/>
  <c r="AJ10" i="8"/>
  <c r="AI10" i="8"/>
  <c r="AI12" i="8" s="1"/>
  <c r="BB12" i="8"/>
  <c r="AZ12" i="8"/>
  <c r="AX12" i="8"/>
  <c r="AV12" i="8"/>
  <c r="AT12" i="8"/>
  <c r="AR12" i="8"/>
  <c r="AP12" i="8"/>
  <c r="AN12" i="8"/>
  <c r="AL12" i="8"/>
  <c r="AJ12" i="8"/>
  <c r="D198" i="5"/>
  <c r="D197" i="5"/>
  <c r="D196" i="5"/>
  <c r="D195" i="5"/>
  <c r="D193" i="5"/>
  <c r="D192" i="5"/>
  <c r="D191" i="5"/>
  <c r="D190" i="5"/>
  <c r="D189" i="5"/>
  <c r="D187" i="5"/>
  <c r="D186" i="5"/>
  <c r="D185" i="5"/>
  <c r="D183" i="5"/>
  <c r="D182" i="5"/>
  <c r="D181" i="5"/>
  <c r="D178" i="5"/>
  <c r="D177" i="5"/>
  <c r="D176" i="5"/>
  <c r="AJ7" i="6" l="1"/>
  <c r="AH7" i="6"/>
  <c r="E39" i="5" l="1"/>
  <c r="K43" i="2"/>
  <c r="E19" i="5"/>
  <c r="E18" i="5"/>
  <c r="H20" i="5"/>
  <c r="B20" i="5"/>
  <c r="E10" i="8"/>
  <c r="E12" i="8" s="1"/>
  <c r="D10" i="8"/>
  <c r="D12" i="8" s="1"/>
  <c r="E6" i="8"/>
  <c r="D6" i="8"/>
  <c r="AB10" i="6"/>
  <c r="AB12" i="6" s="1"/>
  <c r="AA10" i="6"/>
  <c r="AA12" i="6" s="1"/>
  <c r="AB7" i="6"/>
  <c r="AA7" i="6"/>
  <c r="EA7" i="8" l="1"/>
  <c r="ED7" i="8"/>
  <c r="DV7" i="8"/>
  <c r="A17" i="5"/>
  <c r="J35" i="3"/>
  <c r="JF10" i="6" s="1"/>
  <c r="JF12" i="6" s="1"/>
  <c r="I35" i="3"/>
  <c r="IX10" i="6" s="1"/>
  <c r="IX12" i="6" s="1"/>
  <c r="G35" i="3"/>
  <c r="JB10" i="6" s="1"/>
  <c r="JB12" i="6" s="1"/>
  <c r="F35" i="3"/>
  <c r="IT10" i="6" s="1"/>
  <c r="IT12" i="6" s="1"/>
  <c r="J34" i="2"/>
  <c r="I34" i="2"/>
  <c r="GK10" i="6" s="1"/>
  <c r="GK12" i="6" s="1"/>
  <c r="G34" i="2"/>
  <c r="GN10" i="6" s="1"/>
  <c r="GN12" i="6" s="1"/>
  <c r="F34" i="2"/>
  <c r="GH10" i="6" s="1"/>
  <c r="GH12" i="6" s="1"/>
  <c r="AQ10" i="6"/>
  <c r="AQ12" i="6" s="1"/>
  <c r="AO10" i="6"/>
  <c r="AO12" i="6" s="1"/>
  <c r="AM10" i="6"/>
  <c r="AK10" i="6"/>
  <c r="G19" i="3"/>
  <c r="IO10" i="6" s="1"/>
  <c r="IO12" i="6" s="1"/>
  <c r="G19" i="2"/>
  <c r="GD10" i="6" s="1"/>
  <c r="GD12" i="6" s="1"/>
  <c r="G25" i="5"/>
  <c r="G24" i="5"/>
  <c r="G23" i="5"/>
  <c r="AQ7" i="6" s="1"/>
  <c r="J27" i="1"/>
  <c r="I25" i="5" s="1"/>
  <c r="J25" i="1"/>
  <c r="I24" i="5" s="1"/>
  <c r="J24" i="1"/>
  <c r="G18" i="2" s="1"/>
  <c r="GD8" i="6" s="1"/>
  <c r="I23" i="5" l="1"/>
  <c r="AR7" i="6" s="1"/>
  <c r="G18" i="3"/>
  <c r="IO8" i="6" s="1"/>
  <c r="AP7" i="6"/>
  <c r="AO7" i="6"/>
  <c r="AR10" i="6"/>
  <c r="AR12" i="6" s="1"/>
  <c r="AP10" i="6"/>
  <c r="AP12" i="6" s="1"/>
  <c r="G1" i="3"/>
  <c r="H1" i="2"/>
  <c r="E69" i="5"/>
  <c r="E70" i="5"/>
  <c r="A80" i="2"/>
  <c r="J39" i="1"/>
  <c r="J45" i="2"/>
  <c r="J47" i="2"/>
  <c r="J48" i="2"/>
  <c r="J49" i="2"/>
  <c r="J51" i="2"/>
  <c r="J52" i="2"/>
  <c r="J53" i="2"/>
  <c r="J55" i="2"/>
  <c r="J56" i="2"/>
  <c r="J57" i="2"/>
  <c r="J58" i="2"/>
  <c r="G67" i="3"/>
  <c r="H67" i="3"/>
  <c r="I67" i="3"/>
  <c r="F69" i="2"/>
  <c r="F70" i="2"/>
  <c r="F71" i="2"/>
  <c r="F72" i="2" s="1"/>
  <c r="F76" i="2"/>
  <c r="F77" i="2"/>
  <c r="F78" i="2" s="1"/>
  <c r="F100" i="5" s="1"/>
  <c r="I32" i="2"/>
  <c r="F32" i="2"/>
  <c r="GF10" i="6" s="1"/>
  <c r="GF12" i="6" s="1"/>
  <c r="J33" i="2"/>
  <c r="GP10" i="6" s="1"/>
  <c r="GP12" i="6" s="1"/>
  <c r="G33" i="2"/>
  <c r="M31" i="2"/>
  <c r="M30" i="2"/>
  <c r="I34" i="3"/>
  <c r="J34" i="3"/>
  <c r="JE10" i="6" s="1"/>
  <c r="JE12" i="6" s="1"/>
  <c r="F34" i="3"/>
  <c r="IS10" i="6" s="1"/>
  <c r="IS12" i="6" s="1"/>
  <c r="G34" i="3"/>
  <c r="I33" i="3"/>
  <c r="IV10" i="6" s="1"/>
  <c r="IV12" i="6" s="1"/>
  <c r="J33" i="3"/>
  <c r="JD10" i="6" s="1"/>
  <c r="JD12" i="6" s="1"/>
  <c r="F33" i="3"/>
  <c r="IR10" i="6" s="1"/>
  <c r="IR12" i="6" s="1"/>
  <c r="G33" i="3"/>
  <c r="IZ10" i="6" s="1"/>
  <c r="IZ12" i="6" s="1"/>
  <c r="J32" i="3"/>
  <c r="G32" i="3"/>
  <c r="M30" i="3"/>
  <c r="M31" i="3"/>
  <c r="I44" i="1"/>
  <c r="L44" i="1"/>
  <c r="I43" i="1"/>
  <c r="L43" i="1"/>
  <c r="I42" i="1"/>
  <c r="L42" i="1"/>
  <c r="N42" i="1"/>
  <c r="CS10" i="6" s="1"/>
  <c r="CS12" i="6" s="1"/>
  <c r="I41" i="1"/>
  <c r="L41" i="1"/>
  <c r="N41" i="1" s="1"/>
  <c r="CR10" i="6" s="1"/>
  <c r="CR12" i="6" s="1"/>
  <c r="I40" i="1"/>
  <c r="L40" i="1"/>
  <c r="N40" i="1" s="1"/>
  <c r="CQ10" i="6" s="1"/>
  <c r="CQ12" i="6" s="1"/>
  <c r="L39" i="1"/>
  <c r="CG10" i="6" s="1"/>
  <c r="CG12" i="6" s="1"/>
  <c r="I39" i="1"/>
  <c r="CL8" i="6"/>
  <c r="CU8" i="6" s="1"/>
  <c r="CK8" i="6"/>
  <c r="CT8" i="6" s="1"/>
  <c r="CJ8" i="6"/>
  <c r="CS8" i="6" s="1"/>
  <c r="CI8" i="6"/>
  <c r="CR8" i="6" s="1"/>
  <c r="CH8" i="6"/>
  <c r="CQ8" i="6" s="1"/>
  <c r="CG8" i="6"/>
  <c r="CP8" i="6" s="1"/>
  <c r="CP7" i="6"/>
  <c r="I30" i="3"/>
  <c r="F30" i="3"/>
  <c r="E18" i="4"/>
  <c r="A33" i="3"/>
  <c r="IR9" i="6" s="1"/>
  <c r="IV9" i="6" s="1"/>
  <c r="IZ9" i="6" s="1"/>
  <c r="JD9" i="6" s="1"/>
  <c r="JH9" i="6" s="1"/>
  <c r="JL9" i="6" s="1"/>
  <c r="JP9" i="6" s="1"/>
  <c r="A32" i="3"/>
  <c r="IQ9" i="6" s="1"/>
  <c r="IU9" i="6" s="1"/>
  <c r="IY9" i="6" s="1"/>
  <c r="JC9" i="6" s="1"/>
  <c r="JG9" i="6" s="1"/>
  <c r="JK9" i="6" s="1"/>
  <c r="JO9" i="6" s="1"/>
  <c r="A6" i="6"/>
  <c r="B6" i="6"/>
  <c r="C6" i="6"/>
  <c r="D6" i="6"/>
  <c r="A12" i="1"/>
  <c r="H6" i="6" s="1"/>
  <c r="L6" i="6"/>
  <c r="P6" i="6"/>
  <c r="U6" i="6"/>
  <c r="Y6" i="6"/>
  <c r="A23" i="5"/>
  <c r="AD6" i="6" s="1"/>
  <c r="AX6" i="6"/>
  <c r="DA6" i="6"/>
  <c r="EB6" i="6"/>
  <c r="D1" i="4"/>
  <c r="ES6" i="6" s="1"/>
  <c r="FU6" i="6"/>
  <c r="IF6" i="6"/>
  <c r="KR6" i="6"/>
  <c r="D7" i="6"/>
  <c r="E7" i="6"/>
  <c r="F7" i="6"/>
  <c r="G7" i="6"/>
  <c r="H7" i="6"/>
  <c r="I7" i="6"/>
  <c r="J7" i="6"/>
  <c r="L7" i="6"/>
  <c r="M7" i="6"/>
  <c r="N7" i="6"/>
  <c r="P7" i="6"/>
  <c r="Q7" i="6"/>
  <c r="R7" i="6"/>
  <c r="S7" i="6"/>
  <c r="U7" i="6"/>
  <c r="V7" i="6"/>
  <c r="W7" i="6"/>
  <c r="A24" i="5"/>
  <c r="AE7" i="6"/>
  <c r="A25" i="5"/>
  <c r="AF7" i="6" s="1"/>
  <c r="A26" i="5"/>
  <c r="A27" i="5"/>
  <c r="H23" i="5"/>
  <c r="K24" i="1"/>
  <c r="J23" i="5" s="1"/>
  <c r="AS7" i="6"/>
  <c r="AT7" i="6"/>
  <c r="K23" i="5"/>
  <c r="AU7" i="6" s="1"/>
  <c r="N23" i="5"/>
  <c r="AV7" i="6" s="1"/>
  <c r="AX7" i="6"/>
  <c r="BE7" i="6"/>
  <c r="BL7" i="6"/>
  <c r="BS7" i="6"/>
  <c r="BZ7" i="6"/>
  <c r="CG7" i="6"/>
  <c r="CV7" i="6"/>
  <c r="CW7" i="6"/>
  <c r="CX7" i="6"/>
  <c r="CY7" i="6"/>
  <c r="DA7" i="6"/>
  <c r="DJ7" i="6"/>
  <c r="DN7" i="6"/>
  <c r="DT7" i="6"/>
  <c r="DY7" i="6"/>
  <c r="DZ7" i="6"/>
  <c r="EB7" i="6"/>
  <c r="EC7" i="6"/>
  <c r="ED7" i="6"/>
  <c r="EE7" i="6"/>
  <c r="EF7" i="6"/>
  <c r="EG7" i="6"/>
  <c r="EH7" i="6"/>
  <c r="EI7" i="6"/>
  <c r="EJ7" i="6"/>
  <c r="EK7" i="6"/>
  <c r="EL7" i="6"/>
  <c r="EM7" i="6"/>
  <c r="EN7" i="6"/>
  <c r="EO7" i="6"/>
  <c r="EP7" i="6"/>
  <c r="EQ7" i="6"/>
  <c r="A11" i="4"/>
  <c r="ES7" i="6" s="1"/>
  <c r="EU7" i="6"/>
  <c r="EZ7" i="6"/>
  <c r="FD7" i="6"/>
  <c r="FJ7" i="6"/>
  <c r="FP7" i="6"/>
  <c r="FQ7" i="6"/>
  <c r="FR7" i="6"/>
  <c r="FS7" i="6"/>
  <c r="FU7" i="6"/>
  <c r="GF7" i="6"/>
  <c r="HE7" i="6"/>
  <c r="HS7" i="6"/>
  <c r="ID7" i="6"/>
  <c r="A18" i="3"/>
  <c r="IF7" i="6" s="1"/>
  <c r="IQ7" i="6"/>
  <c r="JW7" i="6"/>
  <c r="KP7" i="6"/>
  <c r="AX8" i="6"/>
  <c r="AY8" i="6"/>
  <c r="AZ8" i="6"/>
  <c r="BA8" i="6"/>
  <c r="BB8" i="6"/>
  <c r="BC8" i="6"/>
  <c r="BD8" i="6"/>
  <c r="BE8" i="6"/>
  <c r="BF8" i="6"/>
  <c r="BG8" i="6"/>
  <c r="BH8" i="6"/>
  <c r="BI8" i="6"/>
  <c r="BJ8" i="6"/>
  <c r="BK8" i="6"/>
  <c r="BL8" i="6"/>
  <c r="BM8" i="6"/>
  <c r="BN8" i="6"/>
  <c r="BO8" i="6"/>
  <c r="BP8" i="6"/>
  <c r="BQ8" i="6"/>
  <c r="BR8" i="6"/>
  <c r="BS8" i="6"/>
  <c r="BT8" i="6"/>
  <c r="BU8" i="6"/>
  <c r="BV8" i="6"/>
  <c r="BW8" i="6"/>
  <c r="BX8" i="6"/>
  <c r="BY8" i="6"/>
  <c r="BZ8" i="6"/>
  <c r="CA8" i="6"/>
  <c r="CB8" i="6"/>
  <c r="CC8" i="6"/>
  <c r="CD8" i="6"/>
  <c r="CE8" i="6"/>
  <c r="CF8" i="6"/>
  <c r="CM8" i="6"/>
  <c r="CN8" i="6"/>
  <c r="CO8" i="6"/>
  <c r="DA8" i="6"/>
  <c r="DB8" i="6"/>
  <c r="DC8" i="6"/>
  <c r="DD8" i="6"/>
  <c r="DE8" i="6"/>
  <c r="DF8" i="6"/>
  <c r="DG8" i="6"/>
  <c r="DH8" i="6"/>
  <c r="DJ8" i="6"/>
  <c r="DK8" i="6"/>
  <c r="DL8" i="6"/>
  <c r="DN8" i="6"/>
  <c r="DO8" i="6"/>
  <c r="DP8" i="6"/>
  <c r="DQ8" i="6"/>
  <c r="DR8" i="6"/>
  <c r="DT8" i="6"/>
  <c r="DU8" i="6"/>
  <c r="DV8" i="6"/>
  <c r="DW8" i="6"/>
  <c r="ES8" i="6"/>
  <c r="ET8" i="6"/>
  <c r="EU8" i="6"/>
  <c r="EV8" i="6"/>
  <c r="EW8" i="6"/>
  <c r="EX8" i="6"/>
  <c r="EY8" i="6"/>
  <c r="EZ8" i="6"/>
  <c r="FA8" i="6"/>
  <c r="FB8" i="6"/>
  <c r="FC8" i="6"/>
  <c r="FD8" i="6"/>
  <c r="FE8" i="6"/>
  <c r="FF8" i="6"/>
  <c r="FG8" i="6"/>
  <c r="FH8" i="6"/>
  <c r="FI8" i="6"/>
  <c r="FJ8" i="6"/>
  <c r="FK8" i="6"/>
  <c r="FL8" i="6"/>
  <c r="FN8" i="6" s="1"/>
  <c r="FM8" i="6"/>
  <c r="FO8" i="6" s="1"/>
  <c r="FV8" i="6"/>
  <c r="H18" i="2"/>
  <c r="GB8" i="6" s="1"/>
  <c r="F31" i="2"/>
  <c r="GF8" i="6" s="1"/>
  <c r="G31" i="2"/>
  <c r="GL8" i="6" s="1"/>
  <c r="I31" i="2"/>
  <c r="GI8" i="6" s="1"/>
  <c r="J31" i="2"/>
  <c r="GO8" i="6" s="1"/>
  <c r="HA8" i="6"/>
  <c r="HC9" i="6"/>
  <c r="HD9" i="6"/>
  <c r="HE8" i="6"/>
  <c r="HF8" i="6"/>
  <c r="HG8" i="6"/>
  <c r="HH8" i="6"/>
  <c r="HI8" i="6"/>
  <c r="HJ8" i="6"/>
  <c r="HK8" i="6"/>
  <c r="HL8" i="6"/>
  <c r="HM8" i="6"/>
  <c r="HN8" i="6"/>
  <c r="HO8" i="6"/>
  <c r="HP8" i="6"/>
  <c r="HQ8" i="6"/>
  <c r="HR8" i="6"/>
  <c r="HS8" i="6"/>
  <c r="HW8" i="6"/>
  <c r="HZ8" i="6"/>
  <c r="IA8" i="6"/>
  <c r="IB8" i="6"/>
  <c r="IC8" i="6"/>
  <c r="IG8" i="6"/>
  <c r="H18" i="3"/>
  <c r="IM8" i="6" s="1"/>
  <c r="F31" i="3"/>
  <c r="IQ8" i="6" s="1"/>
  <c r="G31" i="3"/>
  <c r="IY8" i="6" s="1"/>
  <c r="I31" i="3"/>
  <c r="IU8" i="6" s="1"/>
  <c r="J31" i="3"/>
  <c r="JC8" i="6" s="1"/>
  <c r="H31" i="3"/>
  <c r="JU9" i="6"/>
  <c r="JV9" i="6"/>
  <c r="JW8" i="6"/>
  <c r="KA8" i="6"/>
  <c r="KG8" i="6"/>
  <c r="KK8" i="6"/>
  <c r="KN8" i="6"/>
  <c r="KO8" i="6"/>
  <c r="FV9" i="6"/>
  <c r="FW9" i="6"/>
  <c r="FX9" i="6"/>
  <c r="FY9" i="6"/>
  <c r="FZ9" i="6"/>
  <c r="GA9" i="6"/>
  <c r="GB9" i="6"/>
  <c r="GD9" i="6" s="1"/>
  <c r="GC9" i="6"/>
  <c r="GE9" i="6" s="1"/>
  <c r="HA9" i="6"/>
  <c r="HB9" i="6"/>
  <c r="HE9" i="6"/>
  <c r="HF9" i="6"/>
  <c r="HG9" i="6"/>
  <c r="HH9" i="6"/>
  <c r="HI9" i="6"/>
  <c r="HJ9" i="6"/>
  <c r="HK9" i="6"/>
  <c r="HL9" i="6"/>
  <c r="HM9" i="6"/>
  <c r="HN9" i="6"/>
  <c r="HO9" i="6"/>
  <c r="HP9" i="6"/>
  <c r="HS9" i="6"/>
  <c r="HT9" i="6"/>
  <c r="HU9" i="6"/>
  <c r="HV9" i="6"/>
  <c r="HW9" i="6"/>
  <c r="HX9" i="6"/>
  <c r="HY9" i="6"/>
  <c r="IG9" i="6"/>
  <c r="IH9" i="6"/>
  <c r="II9" i="6"/>
  <c r="IJ9" i="6"/>
  <c r="IK9" i="6"/>
  <c r="IL9" i="6"/>
  <c r="IM9" i="6"/>
  <c r="IO9" i="6" s="1"/>
  <c r="IN9" i="6"/>
  <c r="IP9" i="6" s="1"/>
  <c r="JS9" i="6"/>
  <c r="JT9" i="6"/>
  <c r="JW9" i="6"/>
  <c r="JX9" i="6"/>
  <c r="JY9" i="6"/>
  <c r="JZ9" i="6"/>
  <c r="KA9" i="6"/>
  <c r="KB9" i="6"/>
  <c r="KC9" i="6"/>
  <c r="KD9" i="6"/>
  <c r="KE9" i="6"/>
  <c r="KF9" i="6"/>
  <c r="KG9" i="6"/>
  <c r="KH9" i="6"/>
  <c r="KI9" i="6"/>
  <c r="KJ9" i="6"/>
  <c r="KK9" i="6"/>
  <c r="KL9" i="6"/>
  <c r="KM9" i="6"/>
  <c r="A10" i="6"/>
  <c r="B10" i="6"/>
  <c r="C10" i="6"/>
  <c r="D10" i="6"/>
  <c r="E10" i="6"/>
  <c r="F10" i="6"/>
  <c r="G10" i="6"/>
  <c r="H10" i="6"/>
  <c r="I10" i="6"/>
  <c r="J10" i="6"/>
  <c r="L10" i="6"/>
  <c r="M10" i="6"/>
  <c r="N10" i="6"/>
  <c r="P10" i="6"/>
  <c r="Q10" i="6"/>
  <c r="R10" i="6"/>
  <c r="S10" i="6"/>
  <c r="U10" i="6"/>
  <c r="V10" i="6"/>
  <c r="W10" i="6"/>
  <c r="Y10" i="6"/>
  <c r="E24" i="5"/>
  <c r="AD10" i="6" s="1"/>
  <c r="AD12" i="6" s="1"/>
  <c r="AE10" i="6"/>
  <c r="E25" i="5"/>
  <c r="AF10" i="6" s="1"/>
  <c r="AF12" i="6" s="1"/>
  <c r="G27" i="1"/>
  <c r="G28" i="1" s="1"/>
  <c r="F28" i="1"/>
  <c r="E26" i="5" s="1"/>
  <c r="AG10" i="6" s="1"/>
  <c r="AG12" i="6" s="1"/>
  <c r="H24" i="5"/>
  <c r="AK12" i="6" s="1"/>
  <c r="K25" i="1"/>
  <c r="H25" i="5"/>
  <c r="AM12" i="6" s="1"/>
  <c r="K27" i="1"/>
  <c r="AT10" i="6"/>
  <c r="O23" i="5"/>
  <c r="AV10" i="6" s="1"/>
  <c r="AV12" i="6" s="1"/>
  <c r="AX10" i="6"/>
  <c r="AY10" i="6"/>
  <c r="AZ10" i="6"/>
  <c r="BA10" i="6"/>
  <c r="BB10" i="6"/>
  <c r="BC10" i="6"/>
  <c r="G46" i="1"/>
  <c r="BD10" i="6" s="1"/>
  <c r="BD12" i="6" s="1"/>
  <c r="BE10" i="6"/>
  <c r="BF10" i="6"/>
  <c r="BG10" i="6"/>
  <c r="BH10" i="6"/>
  <c r="BI10" i="6"/>
  <c r="BJ10" i="6"/>
  <c r="H46" i="1"/>
  <c r="BK10" i="6" s="1"/>
  <c r="BK12" i="6" s="1"/>
  <c r="BL10" i="6"/>
  <c r="BM10" i="6"/>
  <c r="BN10" i="6"/>
  <c r="BO10" i="6"/>
  <c r="BP10" i="6"/>
  <c r="BQ10" i="6"/>
  <c r="BS10" i="6"/>
  <c r="BT10" i="6"/>
  <c r="BU10" i="6"/>
  <c r="BV10" i="6"/>
  <c r="BW10" i="6"/>
  <c r="BX10" i="6"/>
  <c r="J46" i="1"/>
  <c r="BY10" i="6" s="1"/>
  <c r="BY12" i="6" s="1"/>
  <c r="BZ10" i="6"/>
  <c r="CA10" i="6"/>
  <c r="CB10" i="6"/>
  <c r="CC10" i="6"/>
  <c r="CD10" i="6"/>
  <c r="CE10" i="6"/>
  <c r="K46" i="1"/>
  <c r="CF10" i="6" s="1"/>
  <c r="CF12" i="6" s="1"/>
  <c r="CH10" i="6"/>
  <c r="CI10" i="6"/>
  <c r="CJ10" i="6"/>
  <c r="CK10" i="6"/>
  <c r="CL10" i="6"/>
  <c r="CW10" i="6"/>
  <c r="CY10" i="6"/>
  <c r="Q59" i="1"/>
  <c r="DA10" i="6" s="1"/>
  <c r="DA12" i="6" s="1"/>
  <c r="Q60" i="1"/>
  <c r="DB10" i="6" s="1"/>
  <c r="DB12" i="6" s="1"/>
  <c r="Q61" i="1"/>
  <c r="DC10" i="6" s="1"/>
  <c r="DC12" i="6" s="1"/>
  <c r="Q64" i="1"/>
  <c r="DF10" i="6" s="1"/>
  <c r="DF12" i="6" s="1"/>
  <c r="Q65" i="1"/>
  <c r="DG10" i="6" s="1"/>
  <c r="DG12" i="6" s="1"/>
  <c r="Q66" i="1"/>
  <c r="DH10" i="6" s="1"/>
  <c r="DH12" i="6" s="1"/>
  <c r="Q68" i="1"/>
  <c r="DJ10" i="6" s="1"/>
  <c r="DJ12" i="6" s="1"/>
  <c r="Q69" i="1"/>
  <c r="DK10" i="6" s="1"/>
  <c r="DK12" i="6" s="1"/>
  <c r="Q70" i="1"/>
  <c r="DL10" i="6" s="1"/>
  <c r="DL12" i="6" s="1"/>
  <c r="H67" i="1"/>
  <c r="Q72" i="1"/>
  <c r="DN10" i="6" s="1"/>
  <c r="DN12" i="6" s="1"/>
  <c r="Q73" i="1"/>
  <c r="DO10" i="6" s="1"/>
  <c r="DO12" i="6" s="1"/>
  <c r="Q74" i="1"/>
  <c r="DP10" i="6" s="1"/>
  <c r="DP12" i="6" s="1"/>
  <c r="Q75" i="1"/>
  <c r="DQ10" i="6" s="1"/>
  <c r="DQ12" i="6" s="1"/>
  <c r="Q76" i="1"/>
  <c r="DR10" i="6" s="1"/>
  <c r="DR12" i="6" s="1"/>
  <c r="I71" i="1"/>
  <c r="H71" i="1"/>
  <c r="J71" i="1"/>
  <c r="Q78" i="1"/>
  <c r="DT10" i="6" s="1"/>
  <c r="DT12" i="6" s="1"/>
  <c r="Q79" i="1"/>
  <c r="DU10" i="6" s="1"/>
  <c r="DU12" i="6" s="1"/>
  <c r="Q80" i="1"/>
  <c r="DV10" i="6" s="1"/>
  <c r="DV12" i="6" s="1"/>
  <c r="Q81" i="1"/>
  <c r="DW10" i="6" s="1"/>
  <c r="DW12" i="6" s="1"/>
  <c r="I77" i="1"/>
  <c r="J77" i="1"/>
  <c r="DZ10" i="6"/>
  <c r="P31" i="9"/>
  <c r="EB10" i="6" s="1"/>
  <c r="EB12" i="6" s="1"/>
  <c r="P32" i="9"/>
  <c r="EC10" i="6" s="1"/>
  <c r="EC12" i="6" s="1"/>
  <c r="P33" i="9"/>
  <c r="ED10" i="6" s="1"/>
  <c r="ED12" i="6" s="1"/>
  <c r="P34" i="9"/>
  <c r="EE10" i="6" s="1"/>
  <c r="EE12" i="6" s="1"/>
  <c r="P35" i="9"/>
  <c r="EF10" i="6" s="1"/>
  <c r="EF12" i="6" s="1"/>
  <c r="P36" i="9"/>
  <c r="EG10" i="6" s="1"/>
  <c r="EG12" i="6" s="1"/>
  <c r="P37" i="9"/>
  <c r="EH10" i="6" s="1"/>
  <c r="EH12" i="6" s="1"/>
  <c r="P38" i="9"/>
  <c r="EI10" i="6" s="1"/>
  <c r="EI12" i="6" s="1"/>
  <c r="P39" i="9"/>
  <c r="EJ10" i="6" s="1"/>
  <c r="EJ12" i="6" s="1"/>
  <c r="P40" i="9"/>
  <c r="EK10" i="6" s="1"/>
  <c r="EK12" i="6" s="1"/>
  <c r="P41" i="9"/>
  <c r="EL10" i="6" s="1"/>
  <c r="EL12" i="6" s="1"/>
  <c r="P42" i="9"/>
  <c r="EM10" i="6" s="1"/>
  <c r="EM12" i="6" s="1"/>
  <c r="H43" i="9"/>
  <c r="G43" i="9"/>
  <c r="I43" i="9"/>
  <c r="EQ10" i="6"/>
  <c r="ES10" i="6"/>
  <c r="ET10" i="6"/>
  <c r="ET12" i="6" s="1"/>
  <c r="EU10" i="6"/>
  <c r="EU12" i="6" s="1"/>
  <c r="P35" i="4"/>
  <c r="EV10" i="6" s="1"/>
  <c r="EV12" i="6" s="1"/>
  <c r="P36" i="4"/>
  <c r="EW10" i="6" s="1"/>
  <c r="EW12" i="6" s="1"/>
  <c r="P37" i="4"/>
  <c r="EX10" i="6" s="1"/>
  <c r="EX12" i="6" s="1"/>
  <c r="P38" i="4"/>
  <c r="EY10" i="6" s="1"/>
  <c r="EY12" i="6" s="1"/>
  <c r="P40" i="4"/>
  <c r="EZ10" i="6" s="1"/>
  <c r="EZ12" i="6" s="1"/>
  <c r="P41" i="4"/>
  <c r="FA10" i="6" s="1"/>
  <c r="FA12" i="6" s="1"/>
  <c r="P42" i="4"/>
  <c r="FB10" i="6" s="1"/>
  <c r="FB12" i="6" s="1"/>
  <c r="P43" i="4"/>
  <c r="FC10" i="6" s="1"/>
  <c r="FC12" i="6" s="1"/>
  <c r="P45" i="4"/>
  <c r="FD10" i="6" s="1"/>
  <c r="FD12" i="6" s="1"/>
  <c r="P46" i="4"/>
  <c r="FE10" i="6" s="1"/>
  <c r="FE12" i="6" s="1"/>
  <c r="P47" i="4"/>
  <c r="FF10" i="6" s="1"/>
  <c r="FF12" i="6" s="1"/>
  <c r="P48" i="4"/>
  <c r="FG10" i="6" s="1"/>
  <c r="FG12" i="6" s="1"/>
  <c r="P49" i="4"/>
  <c r="FH10" i="6" s="1"/>
  <c r="FH12" i="6" s="1"/>
  <c r="P50" i="4"/>
  <c r="FI10" i="6" s="1"/>
  <c r="FI12" i="6" s="1"/>
  <c r="P52" i="4"/>
  <c r="FJ10" i="6" s="1"/>
  <c r="FJ12" i="6" s="1"/>
  <c r="P53" i="4"/>
  <c r="FK10" i="6" s="1"/>
  <c r="FK12" i="6" s="1"/>
  <c r="FL10" i="6"/>
  <c r="FM10" i="6"/>
  <c r="FM12" i="6" s="1"/>
  <c r="G54" i="4"/>
  <c r="H54" i="4"/>
  <c r="I54" i="4"/>
  <c r="FS10" i="6"/>
  <c r="FS12" i="6" s="1"/>
  <c r="FU10" i="6"/>
  <c r="FV10" i="6"/>
  <c r="FV12" i="6" s="1"/>
  <c r="FW10" i="6"/>
  <c r="FX10" i="6"/>
  <c r="FX12" i="6" s="1"/>
  <c r="E22" i="2"/>
  <c r="H19" i="2"/>
  <c r="GB10" i="6" s="1"/>
  <c r="GB12" i="6" s="1"/>
  <c r="GQ10" i="6"/>
  <c r="GQ12" i="6" s="1"/>
  <c r="P45" i="2"/>
  <c r="HE10" i="6" s="1"/>
  <c r="HE12" i="6" s="1"/>
  <c r="P46" i="2"/>
  <c r="HF10" i="6" s="1"/>
  <c r="HF12" i="6" s="1"/>
  <c r="P47" i="2"/>
  <c r="HG10" i="6" s="1"/>
  <c r="HG12" i="6" s="1"/>
  <c r="P48" i="2"/>
  <c r="HH10" i="6" s="1"/>
  <c r="HH12" i="6" s="1"/>
  <c r="P49" i="2"/>
  <c r="HI10" i="6"/>
  <c r="HI12" i="6" s="1"/>
  <c r="P51" i="2"/>
  <c r="HJ10" i="6"/>
  <c r="HJ12" i="6" s="1"/>
  <c r="P52" i="2"/>
  <c r="HK10" i="6"/>
  <c r="HK12" i="6" s="1"/>
  <c r="P53" i="2"/>
  <c r="HL10" i="6"/>
  <c r="HL12" i="6" s="1"/>
  <c r="P55" i="2"/>
  <c r="HM10" i="6"/>
  <c r="HM12" i="6" s="1"/>
  <c r="P56" i="2"/>
  <c r="HN10" i="6"/>
  <c r="HN12" i="6" s="1"/>
  <c r="P57" i="2"/>
  <c r="HO10" i="6"/>
  <c r="HO12" i="6" s="1"/>
  <c r="P58" i="2"/>
  <c r="HP10" i="6"/>
  <c r="HP12" i="6" s="1"/>
  <c r="HR10" i="6"/>
  <c r="HR12" i="6" s="1"/>
  <c r="HS10" i="6"/>
  <c r="HT10" i="6"/>
  <c r="HT12" i="6" s="1"/>
  <c r="HU10" i="6"/>
  <c r="E72" i="2"/>
  <c r="HV10" i="6"/>
  <c r="HV12" i="6" s="1"/>
  <c r="HW10" i="6"/>
  <c r="HW12" i="6" s="1"/>
  <c r="HX10" i="6"/>
  <c r="E78" i="2"/>
  <c r="HY10" i="6"/>
  <c r="HY12" i="6" s="1"/>
  <c r="IA10" i="6"/>
  <c r="IA12" i="6" s="1"/>
  <c r="IC10" i="6"/>
  <c r="IC12" i="6" s="1"/>
  <c r="IF10" i="6"/>
  <c r="IF12" i="6" s="1"/>
  <c r="IG10" i="6"/>
  <c r="IH10" i="6"/>
  <c r="IH12" i="6" s="1"/>
  <c r="II10" i="6"/>
  <c r="E22" i="3"/>
  <c r="E23" i="3" s="1"/>
  <c r="IK10" i="6" s="1"/>
  <c r="IK12" i="6" s="1"/>
  <c r="H19" i="3"/>
  <c r="IM10" i="6" s="1"/>
  <c r="IM12" i="6" s="1"/>
  <c r="H22" i="3"/>
  <c r="IN10" i="6" s="1"/>
  <c r="IN12" i="6" s="1"/>
  <c r="P47" i="3"/>
  <c r="JW10" i="6" s="1"/>
  <c r="JW12" i="6" s="1"/>
  <c r="P48" i="3"/>
  <c r="JX10" i="6" s="1"/>
  <c r="JX12" i="6" s="1"/>
  <c r="P49" i="3"/>
  <c r="JY10" i="6" s="1"/>
  <c r="JY12" i="6" s="1"/>
  <c r="P50" i="3"/>
  <c r="JZ10" i="6" s="1"/>
  <c r="JZ12" i="6" s="1"/>
  <c r="P52" i="3"/>
  <c r="KA10" i="6" s="1"/>
  <c r="KA12" i="6" s="1"/>
  <c r="P53" i="3"/>
  <c r="KB10" i="6" s="1"/>
  <c r="KB12" i="6" s="1"/>
  <c r="P54" i="3"/>
  <c r="KC10" i="6" s="1"/>
  <c r="KC12" i="6" s="1"/>
  <c r="P55" i="3"/>
  <c r="KD10" i="6" s="1"/>
  <c r="KD12" i="6" s="1"/>
  <c r="P56" i="3"/>
  <c r="KE10" i="6" s="1"/>
  <c r="KE12" i="6" s="1"/>
  <c r="P57" i="3"/>
  <c r="KF10" i="6" s="1"/>
  <c r="KF12" i="6" s="1"/>
  <c r="P59" i="3"/>
  <c r="KG10" i="6" s="1"/>
  <c r="KG12" i="6" s="1"/>
  <c r="P60" i="3"/>
  <c r="KH10" i="6" s="1"/>
  <c r="KH12" i="6" s="1"/>
  <c r="P61" i="3"/>
  <c r="KI10" i="6" s="1"/>
  <c r="KI12" i="6" s="1"/>
  <c r="P62" i="3"/>
  <c r="KJ10" i="6" s="1"/>
  <c r="KJ12" i="6" s="1"/>
  <c r="P64" i="3"/>
  <c r="KK10" i="6" s="1"/>
  <c r="KK12" i="6" s="1"/>
  <c r="P65" i="3"/>
  <c r="KL10" i="6" s="1"/>
  <c r="KL12" i="6" s="1"/>
  <c r="P66" i="3"/>
  <c r="KM10" i="6" s="1"/>
  <c r="KM12" i="6" s="1"/>
  <c r="KO10" i="6"/>
  <c r="O97" i="5"/>
  <c r="O43" i="5"/>
  <c r="O33" i="5"/>
  <c r="O76" i="5"/>
  <c r="A11" i="6"/>
  <c r="A12" i="6"/>
  <c r="B12" i="6"/>
  <c r="C12" i="6"/>
  <c r="D12" i="6"/>
  <c r="E12" i="6"/>
  <c r="F12" i="6"/>
  <c r="G12" i="6"/>
  <c r="H12" i="6"/>
  <c r="I12" i="6"/>
  <c r="J12" i="6"/>
  <c r="L12" i="6"/>
  <c r="M12" i="6"/>
  <c r="N12" i="6"/>
  <c r="P12" i="6"/>
  <c r="Q12" i="6"/>
  <c r="R12" i="6"/>
  <c r="S12" i="6"/>
  <c r="U12" i="6"/>
  <c r="V12" i="6"/>
  <c r="W12" i="6"/>
  <c r="Y12" i="6"/>
  <c r="AE12" i="6"/>
  <c r="AT12" i="6"/>
  <c r="AX12" i="6"/>
  <c r="AY12" i="6"/>
  <c r="AZ12" i="6"/>
  <c r="BA12" i="6"/>
  <c r="BB12" i="6"/>
  <c r="BC12" i="6"/>
  <c r="BE12" i="6"/>
  <c r="BF12" i="6"/>
  <c r="BG12" i="6"/>
  <c r="BH12" i="6"/>
  <c r="BI12" i="6"/>
  <c r="BJ12" i="6"/>
  <c r="BL12" i="6"/>
  <c r="BM12" i="6"/>
  <c r="BN12" i="6"/>
  <c r="BO12" i="6"/>
  <c r="BP12" i="6"/>
  <c r="BQ12" i="6"/>
  <c r="BS12" i="6"/>
  <c r="BT12" i="6"/>
  <c r="BU12" i="6"/>
  <c r="BV12" i="6"/>
  <c r="BW12" i="6"/>
  <c r="BX12" i="6"/>
  <c r="BZ12" i="6"/>
  <c r="CA12" i="6"/>
  <c r="CB12" i="6"/>
  <c r="CC12" i="6"/>
  <c r="CD12" i="6"/>
  <c r="CE12" i="6"/>
  <c r="CH12" i="6"/>
  <c r="CI12" i="6"/>
  <c r="CJ12" i="6"/>
  <c r="CK12" i="6"/>
  <c r="CL12" i="6"/>
  <c r="CW12" i="6"/>
  <c r="CY12" i="6"/>
  <c r="DZ12" i="6"/>
  <c r="EQ12" i="6"/>
  <c r="ES12" i="6"/>
  <c r="FL12" i="6"/>
  <c r="FU12" i="6"/>
  <c r="FW12" i="6"/>
  <c r="HS12" i="6"/>
  <c r="HU12" i="6"/>
  <c r="HX12" i="6"/>
  <c r="IG12" i="6"/>
  <c r="II12" i="6"/>
  <c r="KO12" i="6"/>
  <c r="FZ10" i="8"/>
  <c r="FZ12" i="8" s="1"/>
  <c r="FY10" i="8"/>
  <c r="FY12" i="8" s="1"/>
  <c r="FX10" i="8"/>
  <c r="FX12" i="8" s="1"/>
  <c r="FW10" i="8"/>
  <c r="FW12" i="8" s="1"/>
  <c r="FV10" i="8"/>
  <c r="FV12" i="8" s="1"/>
  <c r="FU10" i="8"/>
  <c r="FU12" i="8" s="1"/>
  <c r="FT10" i="8"/>
  <c r="FT12" i="8" s="1"/>
  <c r="FS10" i="8"/>
  <c r="FS12" i="8" s="1"/>
  <c r="FR10" i="8"/>
  <c r="FR12" i="8" s="1"/>
  <c r="FQ10" i="8"/>
  <c r="FQ12" i="8" s="1"/>
  <c r="FP10" i="8"/>
  <c r="FP12" i="8" s="1"/>
  <c r="FO10" i="8"/>
  <c r="FO12" i="8" s="1"/>
  <c r="FN10" i="8"/>
  <c r="FN12" i="8" s="1"/>
  <c r="FM10" i="8"/>
  <c r="FM12" i="8" s="1"/>
  <c r="FL10" i="8"/>
  <c r="FL12" i="8" s="1"/>
  <c r="FK10" i="8"/>
  <c r="FK12" i="8" s="1"/>
  <c r="FJ10" i="8"/>
  <c r="FJ12" i="8" s="1"/>
  <c r="FZ8" i="8"/>
  <c r="GQ8" i="8" s="1"/>
  <c r="FY8" i="8"/>
  <c r="GP8" i="8" s="1"/>
  <c r="FX8" i="8"/>
  <c r="GO8" i="8" s="1"/>
  <c r="FW8" i="8"/>
  <c r="GN8" i="8" s="1"/>
  <c r="FV8" i="8"/>
  <c r="GM8" i="8" s="1"/>
  <c r="FU8" i="8"/>
  <c r="GL8" i="8" s="1"/>
  <c r="FT8" i="8"/>
  <c r="GK8" i="8" s="1"/>
  <c r="FS8" i="8"/>
  <c r="GJ8" i="8" s="1"/>
  <c r="FR8" i="8"/>
  <c r="GI8" i="8" s="1"/>
  <c r="FQ8" i="8"/>
  <c r="GH8" i="8" s="1"/>
  <c r="FP8" i="8"/>
  <c r="GG8" i="8" s="1"/>
  <c r="FO8" i="8"/>
  <c r="GF8" i="8" s="1"/>
  <c r="FN8" i="8"/>
  <c r="GE8" i="8" s="1"/>
  <c r="FM8" i="8"/>
  <c r="GD8" i="8" s="1"/>
  <c r="FL8" i="8"/>
  <c r="GC8" i="8" s="1"/>
  <c r="FK8" i="8"/>
  <c r="GB8" i="8" s="1"/>
  <c r="FJ8" i="8"/>
  <c r="GA8" i="8" s="1"/>
  <c r="FI10" i="8"/>
  <c r="FI12" i="8" s="1"/>
  <c r="FH10" i="8"/>
  <c r="FH12" i="8" s="1"/>
  <c r="FI7" i="8"/>
  <c r="FH7" i="8"/>
  <c r="FH6" i="8"/>
  <c r="F54" i="4"/>
  <c r="FG10" i="8"/>
  <c r="FG12" i="8" s="1"/>
  <c r="FG7" i="8"/>
  <c r="FF10" i="8"/>
  <c r="FF12" i="8" s="1"/>
  <c r="FF7" i="8"/>
  <c r="K35" i="3"/>
  <c r="JN10" i="6" s="1"/>
  <c r="JN12" i="6" s="1"/>
  <c r="H35" i="3"/>
  <c r="JJ10" i="6" s="1"/>
  <c r="JJ12" i="6" s="1"/>
  <c r="FF6" i="8"/>
  <c r="FD10" i="8"/>
  <c r="FD12" i="8" s="1"/>
  <c r="FE10" i="8"/>
  <c r="FE12" i="8" s="1"/>
  <c r="FE7" i="8"/>
  <c r="FD7" i="8"/>
  <c r="FD6" i="8"/>
  <c r="FD5" i="8"/>
  <c r="FB10" i="8"/>
  <c r="FB12" i="8" s="1"/>
  <c r="FA10" i="8"/>
  <c r="FA12" i="8" s="1"/>
  <c r="EZ10" i="8"/>
  <c r="EZ12" i="8" s="1"/>
  <c r="EY10" i="8"/>
  <c r="EY12" i="8" s="1"/>
  <c r="EX10" i="8"/>
  <c r="EX12" i="8" s="1"/>
  <c r="EW10" i="8"/>
  <c r="EW12" i="8" s="1"/>
  <c r="EV10" i="8"/>
  <c r="EV12" i="8" s="1"/>
  <c r="FB8" i="8"/>
  <c r="FA8" i="8"/>
  <c r="EZ8" i="8"/>
  <c r="EY8" i="8"/>
  <c r="EX8" i="8"/>
  <c r="EW8" i="8"/>
  <c r="EV8" i="8"/>
  <c r="EZ7" i="8"/>
  <c r="EV7" i="8"/>
  <c r="EG10" i="8"/>
  <c r="EG12" i="8" s="1"/>
  <c r="EF10" i="8"/>
  <c r="EF12" i="8" s="1"/>
  <c r="EE10" i="8"/>
  <c r="EE12" i="8" s="1"/>
  <c r="ED10" i="8"/>
  <c r="ED12" i="8" s="1"/>
  <c r="EC10" i="8"/>
  <c r="EC12" i="8" s="1"/>
  <c r="EB10" i="8"/>
  <c r="EB12" i="8" s="1"/>
  <c r="EA10" i="8"/>
  <c r="EA12" i="8" s="1"/>
  <c r="DZ10" i="8"/>
  <c r="DZ12" i="8" s="1"/>
  <c r="DY10" i="8"/>
  <c r="DY12" i="8" s="1"/>
  <c r="DX10" i="8"/>
  <c r="DX12" i="8" s="1"/>
  <c r="DW10" i="8"/>
  <c r="DW12" i="8" s="1"/>
  <c r="DV10" i="8"/>
  <c r="DV12" i="8" s="1"/>
  <c r="DU10" i="8"/>
  <c r="DU12" i="8" s="1"/>
  <c r="DT10" i="8"/>
  <c r="DT12" i="8" s="1"/>
  <c r="EG8" i="8"/>
  <c r="EF8" i="8"/>
  <c r="EE8" i="8"/>
  <c r="ED8" i="8"/>
  <c r="EC8" i="8"/>
  <c r="EB8" i="8"/>
  <c r="EA8" i="8"/>
  <c r="DZ8" i="8"/>
  <c r="DY8" i="8"/>
  <c r="DX8" i="8"/>
  <c r="DW8" i="8"/>
  <c r="DV8" i="8"/>
  <c r="DU7" i="8"/>
  <c r="DT7" i="8"/>
  <c r="DT6" i="8"/>
  <c r="K34" i="2"/>
  <c r="GW10" i="6" s="1"/>
  <c r="GW12" i="6" s="1"/>
  <c r="H34" i="2"/>
  <c r="GT10" i="6" s="1"/>
  <c r="GT12" i="6" s="1"/>
  <c r="DR10" i="8"/>
  <c r="DR12" i="8" s="1"/>
  <c r="DS10" i="8"/>
  <c r="DS12" i="8" s="1"/>
  <c r="DS7" i="8"/>
  <c r="DR7" i="8"/>
  <c r="DR6" i="8"/>
  <c r="DP10" i="8"/>
  <c r="DP12" i="8" s="1"/>
  <c r="DQ10" i="8"/>
  <c r="DQ7" i="8"/>
  <c r="DP7" i="8"/>
  <c r="DP6" i="8"/>
  <c r="DP5" i="8"/>
  <c r="CE5" i="8"/>
  <c r="CE6" i="8" s="1"/>
  <c r="CW10" i="8"/>
  <c r="CV10" i="8"/>
  <c r="CU10" i="8"/>
  <c r="CT10" i="8"/>
  <c r="CS10" i="8"/>
  <c r="CR10" i="8"/>
  <c r="CQ10" i="8"/>
  <c r="CP10" i="8"/>
  <c r="CO10" i="8"/>
  <c r="CN10" i="8"/>
  <c r="CM10" i="8"/>
  <c r="CL10" i="8"/>
  <c r="CK10" i="8"/>
  <c r="CJ10" i="8"/>
  <c r="CI10" i="8"/>
  <c r="CH10" i="8"/>
  <c r="CW12" i="8"/>
  <c r="CV12" i="8"/>
  <c r="CU12" i="8"/>
  <c r="CT12" i="8"/>
  <c r="CS12" i="8"/>
  <c r="CR12" i="8"/>
  <c r="CQ12" i="8"/>
  <c r="CP12" i="8"/>
  <c r="CO12" i="8"/>
  <c r="CN12" i="8"/>
  <c r="CM12" i="8"/>
  <c r="CL12" i="8"/>
  <c r="CK12" i="8"/>
  <c r="CJ12" i="8"/>
  <c r="CI12" i="8"/>
  <c r="CH12" i="8"/>
  <c r="CG10" i="8"/>
  <c r="CW8" i="8"/>
  <c r="DN8" i="8" s="1"/>
  <c r="CV8" i="8"/>
  <c r="DM8" i="8" s="1"/>
  <c r="CQ8" i="8"/>
  <c r="DH8" i="8" s="1"/>
  <c r="CU8" i="8"/>
  <c r="DL8" i="8" s="1"/>
  <c r="CT8" i="8"/>
  <c r="DK8" i="8" s="1"/>
  <c r="CS8" i="8"/>
  <c r="DJ8" i="8" s="1"/>
  <c r="CR8" i="8"/>
  <c r="DI8" i="8" s="1"/>
  <c r="CP8" i="8"/>
  <c r="DG8" i="8" s="1"/>
  <c r="CO8" i="8"/>
  <c r="DF8" i="8" s="1"/>
  <c r="CN8" i="8"/>
  <c r="DE8" i="8" s="1"/>
  <c r="CM8" i="8"/>
  <c r="DD8" i="8" s="1"/>
  <c r="CL8" i="8"/>
  <c r="DC8" i="8" s="1"/>
  <c r="CK8" i="8"/>
  <c r="DB8" i="8" s="1"/>
  <c r="CJ8" i="8"/>
  <c r="DA8" i="8" s="1"/>
  <c r="CI8" i="8"/>
  <c r="CZ8" i="8" s="1"/>
  <c r="CH8" i="8"/>
  <c r="CY8" i="8" s="1"/>
  <c r="CG8" i="8"/>
  <c r="CX8" i="8" s="1"/>
  <c r="CV7" i="8"/>
  <c r="DM7" i="8" s="1"/>
  <c r="CP7" i="8"/>
  <c r="DG7" i="8" s="1"/>
  <c r="CL7" i="8"/>
  <c r="DC7" i="8" s="1"/>
  <c r="CG7" i="8"/>
  <c r="CX7" i="8" s="1"/>
  <c r="DQ12" i="8"/>
  <c r="CG6" i="8"/>
  <c r="CE10" i="8"/>
  <c r="CE12" i="8" s="1"/>
  <c r="CF10" i="8"/>
  <c r="CF12" i="8" s="1"/>
  <c r="CF7" i="8"/>
  <c r="CE7" i="8"/>
  <c r="CG12" i="8"/>
  <c r="O27" i="4"/>
  <c r="FQ10" i="6" s="1"/>
  <c r="FQ12" i="6" s="1"/>
  <c r="BQ10" i="8"/>
  <c r="BQ12" i="8" s="1"/>
  <c r="BP10" i="8"/>
  <c r="BP12" i="8" s="1"/>
  <c r="BO10" i="8"/>
  <c r="BO12" i="8" s="1"/>
  <c r="BN10" i="8"/>
  <c r="BN12" i="8" s="1"/>
  <c r="BM10" i="8"/>
  <c r="BM12" i="8" s="1"/>
  <c r="BL10" i="8"/>
  <c r="BL12" i="8" s="1"/>
  <c r="BK10" i="8"/>
  <c r="BK12" i="8" s="1"/>
  <c r="BJ10" i="8"/>
  <c r="BJ12" i="8" s="1"/>
  <c r="BI10" i="8"/>
  <c r="BI12" i="8" s="1"/>
  <c r="BH10" i="8"/>
  <c r="BH12" i="8" s="1"/>
  <c r="BG10" i="8"/>
  <c r="BG12" i="8" s="1"/>
  <c r="BF10" i="8"/>
  <c r="BF12" i="8" s="1"/>
  <c r="BQ7" i="8"/>
  <c r="CC7" i="8" s="1"/>
  <c r="BP7" i="8"/>
  <c r="CB7" i="8" s="1"/>
  <c r="BO7" i="8"/>
  <c r="CA7" i="8" s="1"/>
  <c r="BN7" i="8"/>
  <c r="BZ7" i="8" s="1"/>
  <c r="BM7" i="8"/>
  <c r="BY7" i="8" s="1"/>
  <c r="BL7" i="8"/>
  <c r="BX7" i="8" s="1"/>
  <c r="BK7" i="8"/>
  <c r="BW7" i="8" s="1"/>
  <c r="BJ7" i="8"/>
  <c r="BV7" i="8" s="1"/>
  <c r="BI7" i="8"/>
  <c r="BU7" i="8" s="1"/>
  <c r="BH7" i="8"/>
  <c r="BT7" i="8" s="1"/>
  <c r="BG7" i="8"/>
  <c r="BS7" i="8" s="1"/>
  <c r="BF7" i="8"/>
  <c r="BR7" i="8" s="1"/>
  <c r="BF6" i="8"/>
  <c r="BD10" i="8"/>
  <c r="BD12" i="8" s="1"/>
  <c r="BE10" i="8"/>
  <c r="BE12" i="8" s="1"/>
  <c r="BE7" i="8"/>
  <c r="BD7" i="8"/>
  <c r="BD5" i="8"/>
  <c r="BD6" i="8" s="1"/>
  <c r="AH10" i="8"/>
  <c r="AG10" i="8"/>
  <c r="AF10" i="8"/>
  <c r="AE10" i="8"/>
  <c r="AD10" i="8"/>
  <c r="AC10" i="8"/>
  <c r="AB10" i="8"/>
  <c r="AA10" i="8"/>
  <c r="Z10" i="8"/>
  <c r="Y10" i="8"/>
  <c r="X10" i="8"/>
  <c r="W10" i="8"/>
  <c r="V10" i="8"/>
  <c r="U10" i="8"/>
  <c r="T10" i="8"/>
  <c r="S10" i="8"/>
  <c r="R10" i="8"/>
  <c r="Q10" i="8"/>
  <c r="P10" i="8"/>
  <c r="O10" i="8"/>
  <c r="AH12" i="8"/>
  <c r="AG12" i="8"/>
  <c r="AF12" i="8"/>
  <c r="AE12" i="8"/>
  <c r="AD12" i="8"/>
  <c r="AC12" i="8"/>
  <c r="AB12" i="8"/>
  <c r="AA12" i="8"/>
  <c r="Z12" i="8"/>
  <c r="Y12" i="8"/>
  <c r="X12" i="8"/>
  <c r="W12" i="8"/>
  <c r="V12" i="8"/>
  <c r="U12" i="8"/>
  <c r="T12" i="8"/>
  <c r="S12" i="8"/>
  <c r="R12" i="8"/>
  <c r="Q12" i="8"/>
  <c r="P12" i="8"/>
  <c r="O12" i="8"/>
  <c r="AH7" i="8"/>
  <c r="BB7" i="8" s="1"/>
  <c r="AG7" i="8"/>
  <c r="BA7" i="8" s="1"/>
  <c r="AF7" i="8"/>
  <c r="AZ7" i="8" s="1"/>
  <c r="AE7" i="8"/>
  <c r="AY7" i="8" s="1"/>
  <c r="AE6" i="8"/>
  <c r="AD7" i="8"/>
  <c r="AX7" i="8" s="1"/>
  <c r="AC7" i="8"/>
  <c r="AW7" i="8" s="1"/>
  <c r="AB7" i="8"/>
  <c r="AV7" i="8" s="1"/>
  <c r="AA7" i="8"/>
  <c r="AU7" i="8" s="1"/>
  <c r="Z6" i="8"/>
  <c r="Z7" i="8"/>
  <c r="AT7" i="8" s="1"/>
  <c r="Y7" i="8"/>
  <c r="AS7" i="8" s="1"/>
  <c r="X7" i="8"/>
  <c r="AR7" i="8" s="1"/>
  <c r="O6" i="8"/>
  <c r="W6" i="8"/>
  <c r="W7" i="8"/>
  <c r="AQ7" i="8" s="1"/>
  <c r="V7" i="8"/>
  <c r="AP7" i="8" s="1"/>
  <c r="U7" i="8"/>
  <c r="AO7" i="8" s="1"/>
  <c r="T7" i="8"/>
  <c r="AN7" i="8" s="1"/>
  <c r="S7" i="8"/>
  <c r="AM7" i="8" s="1"/>
  <c r="R7" i="8"/>
  <c r="AL7" i="8" s="1"/>
  <c r="Q7" i="8"/>
  <c r="AK7" i="8" s="1"/>
  <c r="P7" i="8"/>
  <c r="AJ7" i="8" s="1"/>
  <c r="O7" i="8"/>
  <c r="AI7" i="8" s="1"/>
  <c r="N10" i="8"/>
  <c r="M10" i="8"/>
  <c r="K10" i="8"/>
  <c r="J10" i="8"/>
  <c r="J12" i="8" s="1"/>
  <c r="G10" i="8"/>
  <c r="G12" i="8" s="1"/>
  <c r="H10" i="8"/>
  <c r="H12" i="8" s="1"/>
  <c r="C10" i="8"/>
  <c r="C12" i="8" s="1"/>
  <c r="B10" i="8"/>
  <c r="B12" i="8" s="1"/>
  <c r="C5" i="8"/>
  <c r="B5" i="8"/>
  <c r="A143" i="5"/>
  <c r="A120" i="5"/>
  <c r="C15" i="3"/>
  <c r="A15" i="3"/>
  <c r="C14" i="3"/>
  <c r="A14" i="3"/>
  <c r="C13" i="3"/>
  <c r="A13" i="3"/>
  <c r="A12" i="3"/>
  <c r="C15" i="2"/>
  <c r="C14" i="2"/>
  <c r="C13" i="2"/>
  <c r="A15" i="2"/>
  <c r="A14" i="2"/>
  <c r="A13" i="2"/>
  <c r="A12" i="2"/>
  <c r="C15" i="4"/>
  <c r="C14" i="4"/>
  <c r="C13" i="4"/>
  <c r="A15" i="4"/>
  <c r="A14" i="4"/>
  <c r="A13" i="4"/>
  <c r="A12" i="4"/>
  <c r="C15" i="9"/>
  <c r="C14" i="9"/>
  <c r="C13" i="9"/>
  <c r="A15" i="9"/>
  <c r="A14" i="9"/>
  <c r="A13" i="9"/>
  <c r="A12" i="9"/>
  <c r="A15" i="1"/>
  <c r="A14" i="1"/>
  <c r="A13" i="1"/>
  <c r="C15" i="1"/>
  <c r="C14" i="1"/>
  <c r="C13" i="1"/>
  <c r="E167" i="5"/>
  <c r="A167" i="5"/>
  <c r="E102" i="5"/>
  <c r="A102" i="5"/>
  <c r="E138" i="5"/>
  <c r="A138" i="5"/>
  <c r="E72" i="5"/>
  <c r="E93" i="5"/>
  <c r="A93" i="5"/>
  <c r="E78" i="5"/>
  <c r="E200" i="5"/>
  <c r="A200" i="5"/>
  <c r="A39" i="5"/>
  <c r="A29" i="5"/>
  <c r="E29" i="5"/>
  <c r="F43" i="9"/>
  <c r="E92" i="5"/>
  <c r="A92" i="5"/>
  <c r="K76" i="5"/>
  <c r="A76" i="5"/>
  <c r="F67" i="3"/>
  <c r="D68" i="3" s="1"/>
  <c r="I67" i="1"/>
  <c r="H77" i="1"/>
  <c r="G67" i="1"/>
  <c r="G71" i="1"/>
  <c r="D71" i="1" s="1"/>
  <c r="DS10" i="6" s="1"/>
  <c r="DS12" i="6" s="1"/>
  <c r="G77" i="1"/>
  <c r="D1" i="9"/>
  <c r="O27" i="9"/>
  <c r="EO10" i="6"/>
  <c r="EO12" i="6" s="1"/>
  <c r="I21" i="9"/>
  <c r="J21" i="9"/>
  <c r="F21" i="9"/>
  <c r="G21" i="9"/>
  <c r="H23" i="9"/>
  <c r="A23" i="9"/>
  <c r="H22" i="9"/>
  <c r="E22" i="9"/>
  <c r="A22" i="9"/>
  <c r="E21" i="9"/>
  <c r="A21" i="9"/>
  <c r="K20" i="9"/>
  <c r="J20" i="9"/>
  <c r="I20" i="9"/>
  <c r="H20" i="9"/>
  <c r="G20" i="9"/>
  <c r="F20" i="9"/>
  <c r="E20" i="9"/>
  <c r="A20" i="9"/>
  <c r="I19" i="9"/>
  <c r="F19" i="9"/>
  <c r="F18" i="9"/>
  <c r="A18" i="9"/>
  <c r="K13" i="9"/>
  <c r="K12" i="9"/>
  <c r="J14" i="9"/>
  <c r="H14" i="9"/>
  <c r="G13" i="9"/>
  <c r="B11" i="9"/>
  <c r="A11" i="9"/>
  <c r="O10" i="9"/>
  <c r="N10" i="9"/>
  <c r="K10" i="9"/>
  <c r="J12" i="9"/>
  <c r="H12" i="9"/>
  <c r="D12" i="9"/>
  <c r="C10" i="9"/>
  <c r="A10" i="9"/>
  <c r="O9" i="9"/>
  <c r="N9" i="9"/>
  <c r="K9" i="9"/>
  <c r="J10" i="9"/>
  <c r="H10" i="9"/>
  <c r="G10" i="9"/>
  <c r="D10" i="9"/>
  <c r="C9" i="9"/>
  <c r="A9" i="9"/>
  <c r="O8" i="9"/>
  <c r="N8" i="9"/>
  <c r="K8" i="9"/>
  <c r="J8" i="9"/>
  <c r="H8" i="9"/>
  <c r="G8" i="9"/>
  <c r="D8" i="9"/>
  <c r="C8" i="9"/>
  <c r="A8" i="9"/>
  <c r="K7" i="9"/>
  <c r="H7" i="9"/>
  <c r="D7" i="9"/>
  <c r="A7" i="9"/>
  <c r="D5" i="9"/>
  <c r="D4" i="9"/>
  <c r="L2" i="9"/>
  <c r="A2" i="9"/>
  <c r="O1" i="9"/>
  <c r="A1" i="9"/>
  <c r="E1" i="1"/>
  <c r="E188" i="5"/>
  <c r="A194" i="5"/>
  <c r="AY6" i="8" s="1"/>
  <c r="A188" i="5"/>
  <c r="AT6" i="8" s="1"/>
  <c r="A184" i="5"/>
  <c r="AQ6" i="8" s="1"/>
  <c r="A175" i="5"/>
  <c r="AI6" i="8" s="1"/>
  <c r="A174" i="5"/>
  <c r="A70" i="5"/>
  <c r="A69" i="5"/>
  <c r="J45" i="3"/>
  <c r="E45" i="5"/>
  <c r="G74" i="3"/>
  <c r="G87" i="2"/>
  <c r="A132" i="5"/>
  <c r="EP7" i="8" s="1"/>
  <c r="A128" i="5"/>
  <c r="EM7" i="8" s="1"/>
  <c r="A122" i="5"/>
  <c r="EH7" i="8" s="1"/>
  <c r="A162" i="5"/>
  <c r="GO7" i="8" s="1"/>
  <c r="A157" i="5"/>
  <c r="GK7" i="8" s="1"/>
  <c r="A150" i="5"/>
  <c r="GE7" i="8" s="1"/>
  <c r="A145" i="5"/>
  <c r="GA7" i="8" s="1"/>
  <c r="I142" i="5"/>
  <c r="I119" i="5"/>
  <c r="H142" i="5"/>
  <c r="G100" i="5"/>
  <c r="G99" i="5"/>
  <c r="A68" i="5"/>
  <c r="A65" i="5"/>
  <c r="A58" i="5"/>
  <c r="A53" i="5"/>
  <c r="A47" i="5"/>
  <c r="K97" i="5"/>
  <c r="L2" i="3"/>
  <c r="L2" i="2"/>
  <c r="L2" i="4"/>
  <c r="M2" i="1"/>
  <c r="M5" i="8"/>
  <c r="M6" i="8" s="1"/>
  <c r="N12" i="8"/>
  <c r="M12" i="8"/>
  <c r="N7" i="8"/>
  <c r="M7" i="8"/>
  <c r="J5" i="8"/>
  <c r="K12" i="8"/>
  <c r="K6" i="8"/>
  <c r="J6" i="8"/>
  <c r="G5" i="8"/>
  <c r="H6" i="8"/>
  <c r="G6" i="8"/>
  <c r="J67" i="1"/>
  <c r="D67" i="1" s="1"/>
  <c r="DM10" i="6" s="1"/>
  <c r="DM12" i="6" s="1"/>
  <c r="E77" i="1"/>
  <c r="DX8" i="6" s="1"/>
  <c r="E71" i="1"/>
  <c r="DS8" i="6" s="1"/>
  <c r="E67" i="1"/>
  <c r="DM8" i="6" s="1"/>
  <c r="E58" i="1"/>
  <c r="DI8" i="6" s="1"/>
  <c r="K13" i="3"/>
  <c r="K12" i="3"/>
  <c r="K14" i="2"/>
  <c r="K13" i="2"/>
  <c r="K13" i="4"/>
  <c r="K12" i="4"/>
  <c r="L13" i="1"/>
  <c r="L12" i="1"/>
  <c r="K31" i="3"/>
  <c r="K31" i="2"/>
  <c r="GU8" i="6" s="1"/>
  <c r="H31" i="2"/>
  <c r="GR8" i="6" s="1"/>
  <c r="K20" i="4"/>
  <c r="J20" i="4"/>
  <c r="I20" i="4"/>
  <c r="H20" i="4"/>
  <c r="G20" i="4"/>
  <c r="F20" i="4"/>
  <c r="J34" i="5"/>
  <c r="I34" i="5"/>
  <c r="H34" i="5"/>
  <c r="G34" i="5"/>
  <c r="F34" i="5"/>
  <c r="E34" i="5"/>
  <c r="E199" i="5"/>
  <c r="A199" i="5"/>
  <c r="A171" i="5"/>
  <c r="K43" i="5"/>
  <c r="A100" i="5"/>
  <c r="E100" i="5"/>
  <c r="E166" i="5"/>
  <c r="A166" i="5"/>
  <c r="E137" i="5"/>
  <c r="A137" i="5"/>
  <c r="E71" i="5"/>
  <c r="A71" i="5"/>
  <c r="B43" i="4"/>
  <c r="E54" i="4"/>
  <c r="E60" i="2"/>
  <c r="C8" i="4"/>
  <c r="C9" i="4"/>
  <c r="C10" i="4"/>
  <c r="E101" i="5"/>
  <c r="A101" i="5"/>
  <c r="A119" i="5"/>
  <c r="A142" i="5"/>
  <c r="H23" i="4"/>
  <c r="H22" i="4"/>
  <c r="F18" i="4"/>
  <c r="E38" i="5"/>
  <c r="A38" i="5"/>
  <c r="N33" i="5"/>
  <c r="K33" i="5"/>
  <c r="E28" i="5"/>
  <c r="A28" i="5"/>
  <c r="A20" i="4"/>
  <c r="E20" i="4"/>
  <c r="A21" i="4"/>
  <c r="E21" i="4"/>
  <c r="A22" i="4"/>
  <c r="E22" i="4"/>
  <c r="A23" i="4"/>
  <c r="A18" i="4"/>
  <c r="J14" i="3"/>
  <c r="H14" i="3"/>
  <c r="G13" i="3"/>
  <c r="B11" i="3"/>
  <c r="A11" i="3"/>
  <c r="O10" i="3"/>
  <c r="N10" i="3"/>
  <c r="K10" i="3"/>
  <c r="J12" i="3"/>
  <c r="H12" i="3"/>
  <c r="D12" i="3"/>
  <c r="C10" i="3"/>
  <c r="A10" i="3"/>
  <c r="O9" i="3"/>
  <c r="N9" i="3"/>
  <c r="K9" i="3"/>
  <c r="J10" i="3"/>
  <c r="H10" i="3"/>
  <c r="G10" i="3"/>
  <c r="D10" i="3"/>
  <c r="C9" i="3"/>
  <c r="A9" i="3"/>
  <c r="O8" i="3"/>
  <c r="N8" i="3"/>
  <c r="K8" i="3"/>
  <c r="J8" i="3"/>
  <c r="H8" i="3"/>
  <c r="G8" i="3"/>
  <c r="D8" i="3"/>
  <c r="C8" i="3"/>
  <c r="A8" i="3"/>
  <c r="K7" i="3"/>
  <c r="H7" i="3"/>
  <c r="D7" i="3"/>
  <c r="A7" i="3"/>
  <c r="J14" i="2"/>
  <c r="H14" i="2"/>
  <c r="G13" i="2"/>
  <c r="B11" i="2"/>
  <c r="A11" i="2"/>
  <c r="O10" i="2"/>
  <c r="N10" i="2"/>
  <c r="K10" i="2"/>
  <c r="J12" i="2"/>
  <c r="H12" i="2"/>
  <c r="D12" i="2"/>
  <c r="C10" i="2"/>
  <c r="A10" i="2"/>
  <c r="O9" i="2"/>
  <c r="N9" i="2"/>
  <c r="K9" i="2"/>
  <c r="J10" i="2"/>
  <c r="H10" i="2"/>
  <c r="G10" i="2"/>
  <c r="D10" i="2"/>
  <c r="C9" i="2"/>
  <c r="A9" i="2"/>
  <c r="O8" i="2"/>
  <c r="N8" i="2"/>
  <c r="K8" i="2"/>
  <c r="J8" i="2"/>
  <c r="H8" i="2"/>
  <c r="G8" i="2"/>
  <c r="D8" i="2"/>
  <c r="C8" i="2"/>
  <c r="A8" i="2"/>
  <c r="K7" i="2"/>
  <c r="H7" i="2"/>
  <c r="D7" i="2"/>
  <c r="A7" i="2"/>
  <c r="J14" i="4"/>
  <c r="H14" i="4"/>
  <c r="G13" i="4"/>
  <c r="B11" i="4"/>
  <c r="O10" i="4"/>
  <c r="N10" i="4"/>
  <c r="K10" i="4"/>
  <c r="J12" i="4"/>
  <c r="H12" i="4"/>
  <c r="D12" i="4"/>
  <c r="A10" i="4"/>
  <c r="O9" i="4"/>
  <c r="N9" i="4"/>
  <c r="K9" i="4"/>
  <c r="J10" i="4"/>
  <c r="H10" i="4"/>
  <c r="G10" i="4"/>
  <c r="D10" i="4"/>
  <c r="A9" i="4"/>
  <c r="O8" i="4"/>
  <c r="N8" i="4"/>
  <c r="K8" i="4"/>
  <c r="J8" i="4"/>
  <c r="H8" i="4"/>
  <c r="G8" i="4"/>
  <c r="D8" i="4"/>
  <c r="A8" i="4"/>
  <c r="K7" i="4"/>
  <c r="H7" i="4"/>
  <c r="D7" i="4"/>
  <c r="A7" i="4"/>
  <c r="H14" i="1"/>
  <c r="H10" i="1"/>
  <c r="H8" i="1"/>
  <c r="L7" i="1"/>
  <c r="I7" i="1"/>
  <c r="E7" i="1"/>
  <c r="K14" i="1"/>
  <c r="I14" i="1"/>
  <c r="B11" i="1"/>
  <c r="A11" i="1"/>
  <c r="P10" i="1"/>
  <c r="O10" i="1"/>
  <c r="L10" i="1"/>
  <c r="K12" i="1"/>
  <c r="I12" i="1"/>
  <c r="E13" i="1"/>
  <c r="C10" i="1"/>
  <c r="A10" i="1"/>
  <c r="P9" i="1"/>
  <c r="O9" i="1"/>
  <c r="L9" i="1"/>
  <c r="K10" i="1"/>
  <c r="I10" i="1"/>
  <c r="E10" i="1"/>
  <c r="C9" i="1"/>
  <c r="A9" i="1"/>
  <c r="P8" i="1"/>
  <c r="O8" i="1"/>
  <c r="L8" i="1"/>
  <c r="K8" i="1"/>
  <c r="I8" i="1"/>
  <c r="E8" i="1"/>
  <c r="C8" i="1"/>
  <c r="A8" i="1"/>
  <c r="A7" i="1"/>
  <c r="E99" i="5"/>
  <c r="A99" i="5"/>
  <c r="A97" i="5"/>
  <c r="I35" i="5"/>
  <c r="H35" i="5"/>
  <c r="F35" i="5"/>
  <c r="E35" i="5"/>
  <c r="E33" i="5"/>
  <c r="G36" i="5"/>
  <c r="G37" i="5"/>
  <c r="A33" i="5"/>
  <c r="I19" i="4"/>
  <c r="F19" i="4"/>
  <c r="I21" i="4"/>
  <c r="J21" i="4"/>
  <c r="F21" i="4"/>
  <c r="G21" i="4"/>
  <c r="D5" i="3"/>
  <c r="D4" i="3"/>
  <c r="D5" i="2"/>
  <c r="D4" i="2"/>
  <c r="D5" i="4"/>
  <c r="D4" i="4"/>
  <c r="E5" i="1"/>
  <c r="E4" i="1"/>
  <c r="O1" i="3"/>
  <c r="O1" i="2"/>
  <c r="O1" i="4"/>
  <c r="P1" i="1"/>
  <c r="A2" i="3"/>
  <c r="A1" i="3"/>
  <c r="A2" i="2"/>
  <c r="A1" i="2"/>
  <c r="A2" i="4"/>
  <c r="A1" i="4"/>
  <c r="A2" i="1"/>
  <c r="A1" i="1"/>
  <c r="O106" i="5"/>
  <c r="J65" i="2" l="1"/>
  <c r="M65" i="2" s="1"/>
  <c r="F99" i="5"/>
  <c r="D77" i="1"/>
  <c r="DX10" i="6" s="1"/>
  <c r="DX12" i="6" s="1"/>
  <c r="K32" i="3"/>
  <c r="JK10" i="6" s="1"/>
  <c r="JK12" i="6" s="1"/>
  <c r="JC10" i="6"/>
  <c r="JC12" i="6" s="1"/>
  <c r="JA10" i="6"/>
  <c r="JA12" i="6" s="1"/>
  <c r="IW10" i="6"/>
  <c r="IW12" i="6" s="1"/>
  <c r="K32" i="2"/>
  <c r="GU10" i="6" s="1"/>
  <c r="GU12" i="6" s="1"/>
  <c r="GI10" i="6"/>
  <c r="GI12" i="6" s="1"/>
  <c r="JK8" i="6"/>
  <c r="JO8" i="6"/>
  <c r="K33" i="2"/>
  <c r="H32" i="2"/>
  <c r="GR10" i="6" s="1"/>
  <c r="GR12" i="6" s="1"/>
  <c r="FX7" i="8"/>
  <c r="FN7" i="8"/>
  <c r="FT7" i="8"/>
  <c r="FJ7" i="8"/>
  <c r="H32" i="3"/>
  <c r="JG10" i="6" s="1"/>
  <c r="JG12" i="6" s="1"/>
  <c r="IY10" i="6"/>
  <c r="IY12" i="6" s="1"/>
  <c r="H33" i="2"/>
  <c r="GS10" i="6" s="1"/>
  <c r="GS12" i="6" s="1"/>
  <c r="GM10" i="6"/>
  <c r="GM12" i="6" s="1"/>
  <c r="JG8" i="6"/>
  <c r="GX8" i="6"/>
  <c r="H68" i="3"/>
  <c r="I63" i="1" s="1"/>
  <c r="F68" i="3"/>
  <c r="G63" i="1" s="1"/>
  <c r="J60" i="2"/>
  <c r="D59" i="2" s="1"/>
  <c r="AD7" i="6"/>
  <c r="AI7" i="6"/>
  <c r="AG7" i="6"/>
  <c r="D44" i="9"/>
  <c r="G44" i="9" s="1"/>
  <c r="L46" i="1"/>
  <c r="G29" i="1"/>
  <c r="AJ10" i="6" s="1"/>
  <c r="AJ12" i="6" s="1"/>
  <c r="AH10" i="6"/>
  <c r="AH12" i="6" s="1"/>
  <c r="I46" i="1"/>
  <c r="L47" i="1" s="1"/>
  <c r="F29" i="1"/>
  <c r="N39" i="1"/>
  <c r="CP10" i="6" s="1"/>
  <c r="CP12" i="6" s="1"/>
  <c r="N43" i="1"/>
  <c r="CT10" i="6" s="1"/>
  <c r="CT12" i="6" s="1"/>
  <c r="N44" i="1"/>
  <c r="CU10" i="6" s="1"/>
  <c r="CU12" i="6" s="1"/>
  <c r="H21" i="9"/>
  <c r="K21" i="9"/>
  <c r="K33" i="3"/>
  <c r="JL10" i="6" s="1"/>
  <c r="JL12" i="6" s="1"/>
  <c r="H34" i="3"/>
  <c r="JI10" i="6" s="1"/>
  <c r="JI12" i="6" s="1"/>
  <c r="K34" i="3"/>
  <c r="JM10" i="6" s="1"/>
  <c r="JM12" i="6" s="1"/>
  <c r="AM7" i="6"/>
  <c r="AK7" i="6"/>
  <c r="AN7" i="6"/>
  <c r="AL7" i="6"/>
  <c r="M35" i="3"/>
  <c r="JR10" i="6" s="1"/>
  <c r="JR12" i="6" s="1"/>
  <c r="M34" i="2"/>
  <c r="GZ10" i="6" s="1"/>
  <c r="GZ12" i="6" s="1"/>
  <c r="H35" i="2"/>
  <c r="HA10" i="6" s="1"/>
  <c r="HA12" i="6" s="1"/>
  <c r="J25" i="5"/>
  <c r="AN10" i="6"/>
  <c r="J24" i="5"/>
  <c r="AL10" i="6"/>
  <c r="IJ10" i="6"/>
  <c r="IJ12" i="6" s="1"/>
  <c r="G22" i="3"/>
  <c r="IP10" i="6" s="1"/>
  <c r="IP12" i="6" s="1"/>
  <c r="E24" i="3"/>
  <c r="IL10" i="6" s="1"/>
  <c r="IL12" i="6" s="1"/>
  <c r="FY10" i="6"/>
  <c r="FY12" i="6" s="1"/>
  <c r="G22" i="2"/>
  <c r="GE10" i="6" s="1"/>
  <c r="GE12" i="6" s="1"/>
  <c r="H22" i="2"/>
  <c r="GC10" i="6" s="1"/>
  <c r="GC12" i="6" s="1"/>
  <c r="E23" i="2"/>
  <c r="D55" i="4"/>
  <c r="I55" i="4" s="1"/>
  <c r="H21" i="4"/>
  <c r="HZ10" i="6"/>
  <c r="HZ12" i="6" s="1"/>
  <c r="M66" i="2"/>
  <c r="I68" i="3"/>
  <c r="J63" i="1" s="1"/>
  <c r="G68" i="3"/>
  <c r="M43" i="3"/>
  <c r="H33" i="3"/>
  <c r="K21" i="4"/>
  <c r="K22" i="4" s="1"/>
  <c r="K23" i="4" s="1"/>
  <c r="M32" i="3"/>
  <c r="JO10" i="6" s="1"/>
  <c r="JO12" i="6" s="1"/>
  <c r="K36" i="3"/>
  <c r="JT10" i="6" s="1"/>
  <c r="JT12" i="6" s="1"/>
  <c r="M32" i="2"/>
  <c r="GX10" i="6" s="1"/>
  <c r="GX12" i="6" s="1"/>
  <c r="K35" i="2"/>
  <c r="M33" i="2" l="1"/>
  <c r="GY10" i="6" s="1"/>
  <c r="GY12" i="6" s="1"/>
  <c r="GV10" i="6"/>
  <c r="GV12" i="6" s="1"/>
  <c r="M33" i="3"/>
  <c r="JP10" i="6" s="1"/>
  <c r="JP12" i="6" s="1"/>
  <c r="JH10" i="6"/>
  <c r="JH12" i="6" s="1"/>
  <c r="H59" i="2"/>
  <c r="I62" i="1" s="1"/>
  <c r="I59" i="2"/>
  <c r="J62" i="1" s="1"/>
  <c r="F59" i="2"/>
  <c r="G59" i="2"/>
  <c r="H62" i="1" s="1"/>
  <c r="M42" i="2"/>
  <c r="HQ10" i="6" s="1"/>
  <c r="HQ12" i="6" s="1"/>
  <c r="I44" i="9"/>
  <c r="D77" i="5"/>
  <c r="F44" i="9"/>
  <c r="H44" i="9"/>
  <c r="M29" i="9"/>
  <c r="J82" i="1"/>
  <c r="M34" i="3"/>
  <c r="JQ10" i="6" s="1"/>
  <c r="JQ12" i="6" s="1"/>
  <c r="CM10" i="6"/>
  <c r="CM12" i="6" s="1"/>
  <c r="J35" i="5"/>
  <c r="CN10" i="6"/>
  <c r="CN12" i="6" s="1"/>
  <c r="L48" i="1"/>
  <c r="J36" i="5"/>
  <c r="E27" i="5"/>
  <c r="AI10" i="6" s="1"/>
  <c r="AI12" i="6" s="1"/>
  <c r="E23" i="4"/>
  <c r="N25" i="1"/>
  <c r="M23" i="5" s="1"/>
  <c r="AU10" i="6" s="1"/>
  <c r="AU12" i="6" s="1"/>
  <c r="E23" i="9"/>
  <c r="N23" i="1"/>
  <c r="AS10" i="6" s="1"/>
  <c r="AS12" i="6" s="1"/>
  <c r="BR10" i="6"/>
  <c r="BR12" i="6" s="1"/>
  <c r="G35" i="5"/>
  <c r="K22" i="9"/>
  <c r="K23" i="9" s="1"/>
  <c r="AL12" i="6"/>
  <c r="AN12" i="6"/>
  <c r="E24" i="2"/>
  <c r="GA10" i="6" s="1"/>
  <c r="GA12" i="6" s="1"/>
  <c r="FZ10" i="6"/>
  <c r="FZ12" i="6" s="1"/>
  <c r="G62" i="1"/>
  <c r="F119" i="5"/>
  <c r="G55" i="4"/>
  <c r="H55" i="4"/>
  <c r="F55" i="4"/>
  <c r="M29" i="4"/>
  <c r="M43" i="5" s="1"/>
  <c r="D44" i="5"/>
  <c r="M27" i="4"/>
  <c r="FP10" i="6" s="1"/>
  <c r="FP12" i="6" s="1"/>
  <c r="FR10" i="6"/>
  <c r="FR12" i="6" s="1"/>
  <c r="KN10" i="6"/>
  <c r="KN12" i="6" s="1"/>
  <c r="D142" i="5"/>
  <c r="L74" i="3"/>
  <c r="KP10" i="6" s="1"/>
  <c r="KP12" i="6" s="1"/>
  <c r="J58" i="1"/>
  <c r="H63" i="1"/>
  <c r="F142" i="5"/>
  <c r="IB10" i="6"/>
  <c r="IB12" i="6" s="1"/>
  <c r="M97" i="5"/>
  <c r="H36" i="3"/>
  <c r="JS10" i="6" s="1"/>
  <c r="JS12" i="6" s="1"/>
  <c r="HB10" i="6"/>
  <c r="HB12" i="6" s="1"/>
  <c r="K36" i="2"/>
  <c r="F44" i="5" l="1"/>
  <c r="F77" i="5"/>
  <c r="D119" i="5"/>
  <c r="I82" i="1"/>
  <c r="I58" i="1"/>
  <c r="L87" i="2"/>
  <c r="ID10" i="6" s="1"/>
  <c r="ID12" i="6" s="1"/>
  <c r="D179" i="5"/>
  <c r="D180" i="5"/>
  <c r="M27" i="9"/>
  <c r="EN10" i="6" s="1"/>
  <c r="EN12" i="6" s="1"/>
  <c r="EP10" i="6"/>
  <c r="EP12" i="6" s="1"/>
  <c r="M76" i="5"/>
  <c r="CO10" i="6"/>
  <c r="CO12" i="6" s="1"/>
  <c r="N34" i="1"/>
  <c r="CV10" i="6" s="1"/>
  <c r="CV12" i="6" s="1"/>
  <c r="J37" i="5"/>
  <c r="N36" i="1"/>
  <c r="K37" i="3"/>
  <c r="Q62" i="1"/>
  <c r="DD10" i="6" s="1"/>
  <c r="DD12" i="6" s="1"/>
  <c r="G58" i="1"/>
  <c r="G82" i="1"/>
  <c r="H82" i="1"/>
  <c r="H58" i="1"/>
  <c r="Q63" i="1"/>
  <c r="DE10" i="6" s="1"/>
  <c r="DE12" i="6" s="1"/>
  <c r="HC10" i="6"/>
  <c r="HC12" i="6" s="1"/>
  <c r="K37" i="2"/>
  <c r="HD10" i="6" s="1"/>
  <c r="HD12" i="6" s="1"/>
  <c r="K38" i="3" l="1"/>
  <c r="JV10" i="6" s="1"/>
  <c r="JV12" i="6" s="1"/>
  <c r="JU10" i="6"/>
  <c r="JU12" i="6" s="1"/>
  <c r="D58" i="1"/>
  <c r="DI10" i="6" s="1"/>
  <c r="DI12" i="6" s="1"/>
  <c r="E83" i="1"/>
  <c r="D171" i="5" s="1"/>
  <c r="M33" i="5"/>
  <c r="M106" i="5" s="1"/>
  <c r="L108" i="5" s="1"/>
  <c r="KR10" i="6" s="1"/>
  <c r="KR12" i="6" s="1"/>
  <c r="CX10" i="6"/>
  <c r="CX12" i="6" s="1"/>
  <c r="I83" i="1" l="1"/>
  <c r="J83" i="1"/>
  <c r="N53" i="1"/>
  <c r="DY10" i="6" s="1"/>
  <c r="DY12" i="6" s="1"/>
  <c r="H83" i="1"/>
  <c r="G83" i="1"/>
  <c r="F171" i="5" s="1"/>
</calcChain>
</file>

<file path=xl/sharedStrings.xml><?xml version="1.0" encoding="utf-8"?>
<sst xmlns="http://schemas.openxmlformats.org/spreadsheetml/2006/main" count="892" uniqueCount="636">
  <si>
    <t>/</t>
  </si>
  <si>
    <t>PHYSICAL RESOURCES SERVICE</t>
  </si>
  <si>
    <t>UNIVERSITY OF OTTAWA</t>
  </si>
  <si>
    <t>AVERAGE</t>
  </si>
  <si>
    <t>BUDGET</t>
  </si>
  <si>
    <t>SCHEDULE</t>
  </si>
  <si>
    <t>INITIAL</t>
  </si>
  <si>
    <t>FINAL</t>
  </si>
  <si>
    <t xml:space="preserve"> </t>
  </si>
  <si>
    <t>PROJECT MANAGER:</t>
  </si>
  <si>
    <t>CLIENT:</t>
  </si>
  <si>
    <t>POINTS AWARDED</t>
  </si>
  <si>
    <t>4. BID PROCUREMENT</t>
  </si>
  <si>
    <t>5. IMPLEMENTATION</t>
  </si>
  <si>
    <t>CLIENT SATISFACTION</t>
  </si>
  <si>
    <t>TOTALS</t>
  </si>
  <si>
    <t>SECURITY</t>
  </si>
  <si>
    <t>TOTAL EVALUATION SCORE</t>
  </si>
  <si>
    <t>1. &amp; 2. DEFINITION, PLANNING &amp; DEVELOPMENT</t>
  </si>
  <si>
    <t>3. DESIGN MANAGEMENT, DRAWINGS</t>
  </si>
  <si>
    <t>7. CLOSEOUT (CLIENT SATISFACTION, PROJECT ANALYSES, CLOSING OF PROJECT)</t>
  </si>
  <si>
    <t>OR</t>
  </si>
  <si>
    <t>6. IN-SERVICE (CLIENT ACCEPTANCE, HAND-OVER TO O&amp;M, COMMISSIONING)</t>
  </si>
  <si>
    <t>GENERAL OVERALL SATISFACTION OF PROJECT</t>
  </si>
  <si>
    <t>CONSULTANT EVALUATION</t>
  </si>
  <si>
    <t>ANNUAL</t>
  </si>
  <si>
    <t>SPECIAL</t>
  </si>
  <si>
    <t>PROJECT CLOSE OUT</t>
  </si>
  <si>
    <t>INITIAL TENDER AMOUNT:</t>
  </si>
  <si>
    <t>CHANGE ORDERS EXTRAS</t>
  </si>
  <si>
    <t>CHANGE ORDERS CREDITS</t>
  </si>
  <si>
    <t>CONTRACT AMOUNT</t>
  </si>
  <si>
    <t xml:space="preserve">(UNDER) / OVER TENDER </t>
  </si>
  <si>
    <t>PERCENT (UNDER) / OVER TENDER</t>
  </si>
  <si>
    <t>QUALITY OF WORKING DRAWINGS</t>
  </si>
  <si>
    <t>UNDERSTANDING OF PROJECT OBJECTIVES AND CONSTRAINTS</t>
  </si>
  <si>
    <t>QUALITY CONTROL ON SITE</t>
  </si>
  <si>
    <t>TIMELY AND ACCURATE PROGRESS REPORTING</t>
  </si>
  <si>
    <t>COST</t>
  </si>
  <si>
    <t>COOPERATION / CONCERN WITH PRS NEEDS</t>
  </si>
  <si>
    <t>DEALING WITH POST WORK DEFICIENCIES</t>
  </si>
  <si>
    <t>CO-ORDINATION OF SUB-CONSULTANTS</t>
  </si>
  <si>
    <t>ON-SCHEDULE DELIVERY OF SERVICES IN EVERY STAGE</t>
  </si>
  <si>
    <t>QUALITY OF RECORD DOCUMENTS (DRAWINGS, MANUALS)</t>
  </si>
  <si>
    <t>COMMISSIONING (DURING DESIGN, EXECUTION AND HAND-OVER)</t>
  </si>
  <si>
    <t>DESIGN WITHIN COST PLAN</t>
  </si>
  <si>
    <t>COST MONITORING OF DESIGN CHANGES</t>
  </si>
  <si>
    <t>FINAL COST VERSUS INITIAL ESTIMATE</t>
  </si>
  <si>
    <t>DETAILED INITIAL COST PLAN</t>
  </si>
  <si>
    <t>N/A</t>
  </si>
  <si>
    <t>ACTUAL</t>
  </si>
  <si>
    <t>TOTAL STAGES OF PROJECT</t>
  </si>
  <si>
    <t>LUMP SUM</t>
  </si>
  <si>
    <t>CONST MANAGER</t>
  </si>
  <si>
    <t>TIME &amp; MATERIAL</t>
  </si>
  <si>
    <t>DELIVERY METHOD TYPE</t>
  </si>
  <si>
    <t>INTERNAL PROJECT MANAGER</t>
  </si>
  <si>
    <t>EXTERNAL PROJECT MANAGER</t>
  </si>
  <si>
    <t>PROJECT COMMISSIONER:</t>
  </si>
  <si>
    <t>HOW TO IMPROVE</t>
  </si>
  <si>
    <t>PERCENT AWARDED</t>
  </si>
  <si>
    <t>5. MOBILIZATION</t>
  </si>
  <si>
    <t>6. FINAL COMPLETION ( DEFICIENCIES, DELIVERABLES)</t>
  </si>
  <si>
    <t>FINAL CONTRACT AMOUNT COST:</t>
  </si>
  <si>
    <t>QUALITY OF TENDER DOCUMENTS - ARCHITECTURAL</t>
  </si>
  <si>
    <t>WEIGHTED AVERAGE</t>
  </si>
  <si>
    <t>SCOPE OF WORK</t>
  </si>
  <si>
    <t>2) HOW WELL WERE YOUR INTERESTS REPRESENTED BY:</t>
  </si>
  <si>
    <t>3) HOW WOULD YOU EVALUATE THE FINAL RESULTS OF YOUR PROJECT IN TERMS OF:</t>
  </si>
  <si>
    <t>QUALITY OF THE PRODUCT (IE. FINISHES, LIGHTING, VENTILATION, ETC.)</t>
  </si>
  <si>
    <t>QUALITY OF SPACE (IE. SIZE, STORAGE, CIRCULATION, ETC.)</t>
  </si>
  <si>
    <t>BUDGET / COSTS</t>
  </si>
  <si>
    <t>DURATION (IE. SCHEDULE)</t>
  </si>
  <si>
    <t>HOW DO YOU FEEL THE FINAL PRODUCT MEETS YOUR EXPECTATIONS</t>
  </si>
  <si>
    <t>HOW WELL DID THE ACTUAL CONSTRUCTION EVOLVE (IE. NOISE, CLEANLINESS, ATTITUDE FROM WORKERS, ETC.)</t>
  </si>
  <si>
    <t>1) HOW WELL WERE YOU INFORMED DURING THE PROJECT ON:</t>
  </si>
  <si>
    <t>4) GENERAL EVALUATION OF:</t>
  </si>
  <si>
    <t>THE PROJECT MANAGER</t>
  </si>
  <si>
    <t>THE COMMISSIONER</t>
  </si>
  <si>
    <t>THE CONSULTANT</t>
  </si>
  <si>
    <t>GENERAL CONTRACTOR EVALUATION</t>
  </si>
  <si>
    <t>UNACCEPTABLE</t>
  </si>
  <si>
    <t>SATISFACTORY</t>
  </si>
  <si>
    <t>SCORE</t>
  </si>
  <si>
    <t xml:space="preserve">IN ORDER TO IMPROVE THE QUALITY OF OUR SERVICE AND TO BETTER MEET THE NEEDS OF OUR CLIENTS, WE WOULD APPRECIATE YOUR REPONSES. YOUR RESPONSES WILL BE USED TO BETTER OUR MANAGEMENT OF PROJECTS. </t>
  </si>
  <si>
    <t>RESPECT OF SCHEDULE (CONTRACTOR RESPECT SCHEDULE)</t>
  </si>
  <si>
    <t>HEALTH AND SAFETY (RESPECT OF OHSARCP, GREEN BOOK, CODE, SECURED SITE)</t>
  </si>
  <si>
    <t>PAPERWORK (GENERAL PAPERWORK)</t>
  </si>
  <si>
    <t>ARCHITECTURE (AS PER PLAN, SHOP DRAWINGS)</t>
  </si>
  <si>
    <t>ELECTRICAL  (AS PER PLAN, SHOP DRAWINGS)</t>
  </si>
  <si>
    <t>SITE ORGANIZATION (MATERIALS STORED PROPERLY, BARRIERS, SITE AND SURROUNDING, AROUND GARAGE BIN)</t>
  </si>
  <si>
    <t>EXTRAS / CREDITS (RESPONSIBLE, COSTING)</t>
  </si>
  <si>
    <t>DRAWINGS / MANUALS (AS-BUILTS, FINAL ACCEPTED OWNER MANUALS)</t>
  </si>
  <si>
    <t>COMMUNICATIONS (EFFECTIVE,  CLEAR, CONCISE, RESPONSIVENESS, COORD. BETWEEN TRADES)</t>
  </si>
  <si>
    <t>CONDUCT (ATTITUDE, RESPECT FOR CLIENT, POLITENESS)</t>
  </si>
  <si>
    <t>PROJECT MANAGER</t>
  </si>
  <si>
    <t>SIGNING AUTHORITIES</t>
  </si>
  <si>
    <t>ROLE AND RESPONSIBILITIES</t>
  </si>
  <si>
    <t>RESEARCH FOR BEST SOLUTIONS</t>
  </si>
  <si>
    <t>(MEETS EXPECTATIONS)</t>
  </si>
  <si>
    <t>(WEAKNESSES COMPROMISED EXPECTATIONS)</t>
  </si>
  <si>
    <t>DEFICIENT</t>
  </si>
  <si>
    <t>NUMBER OF NOTICES</t>
  </si>
  <si>
    <t>TOTAL NOTICES</t>
  </si>
  <si>
    <t>DESCRIPTION OF NOTICE (S)</t>
  </si>
  <si>
    <t>NUMBER OF VERBAL NOTICES ( 5% per year):</t>
  </si>
  <si>
    <t>NO NOTICES (0% per year)</t>
  </si>
  <si>
    <t>NUMBER OF WRITTEN NOTICES (10% per year):</t>
  </si>
  <si>
    <t>NO INCIDENTS / ACCIDENTS (0% per year)</t>
  </si>
  <si>
    <t>NUMBER OF INCIDENTS ( 10% per year):</t>
  </si>
  <si>
    <t>NUMBER OF ACCIDENTS (25 % per year):</t>
  </si>
  <si>
    <t>NUMBER OF INCIDENTS/ ACCIDENTS</t>
  </si>
  <si>
    <t>DESCRIPTION OF INCIDENT(S) / ACCIDENT(S)</t>
  </si>
  <si>
    <t>% DEDUCTED</t>
  </si>
  <si>
    <t>% Deducted</t>
  </si>
  <si>
    <t xml:space="preserve">Number </t>
  </si>
  <si>
    <t>NUMBER OF EVICTIONS NOTICES (20% per year):</t>
  </si>
  <si>
    <t>TOTAL INCIDENTS / ACCIDENTS</t>
  </si>
  <si>
    <t xml:space="preserve">PROJECT APPROVAL AND FUNDING START-UP DOCUMENTATION (BRIEFS) </t>
  </si>
  <si>
    <t>CONTRACT/WORK ORDER ADMINISTRATION</t>
  </si>
  <si>
    <t>COST PLUS</t>
  </si>
  <si>
    <t>A</t>
  </si>
  <si>
    <t>B</t>
  </si>
  <si>
    <t>C1</t>
  </si>
  <si>
    <t>C2</t>
  </si>
  <si>
    <t>C3</t>
  </si>
  <si>
    <t>C4</t>
  </si>
  <si>
    <t>D1</t>
  </si>
  <si>
    <t>D2</t>
  </si>
  <si>
    <t>D3</t>
  </si>
  <si>
    <t>E1</t>
  </si>
  <si>
    <t>E2</t>
  </si>
  <si>
    <t>E3</t>
  </si>
  <si>
    <t>E4</t>
  </si>
  <si>
    <t>F1</t>
  </si>
  <si>
    <t>F2</t>
  </si>
  <si>
    <t>F3</t>
  </si>
  <si>
    <t>PROJECT NAME:</t>
  </si>
  <si>
    <t>PROJECT #:</t>
  </si>
  <si>
    <t>INTERNAL PROJECT MANAGER, DESIGN AND SUPERVISION</t>
  </si>
  <si>
    <t>G1</t>
  </si>
  <si>
    <t>G2</t>
  </si>
  <si>
    <t>G3</t>
  </si>
  <si>
    <t>G4</t>
  </si>
  <si>
    <t>G5</t>
  </si>
  <si>
    <t>G6</t>
  </si>
  <si>
    <t>G7</t>
  </si>
  <si>
    <t>G8</t>
  </si>
  <si>
    <t>G9</t>
  </si>
  <si>
    <t>G11</t>
  </si>
  <si>
    <t xml:space="preserve"> INITIAL</t>
  </si>
  <si>
    <t>H1</t>
  </si>
  <si>
    <t>H2</t>
  </si>
  <si>
    <t>H3</t>
  </si>
  <si>
    <t xml:space="preserve"> PROJECT INITIAL APPROVAL (PROJECT BRIEF):</t>
  </si>
  <si>
    <t xml:space="preserve"> PROJECT CLASS A ESTIMATE (TENDERED):</t>
  </si>
  <si>
    <t xml:space="preserve"> FINAL PROJECT COST:</t>
  </si>
  <si>
    <t xml:space="preserve"> (UNDER) / OVER BUDGET</t>
  </si>
  <si>
    <t xml:space="preserve"> PERCENT (UNDER) / OVER BUDGET</t>
  </si>
  <si>
    <t xml:space="preserve"> TENDERED</t>
  </si>
  <si>
    <t>G12</t>
  </si>
  <si>
    <t>G13</t>
  </si>
  <si>
    <t>G14</t>
  </si>
  <si>
    <t>G15</t>
  </si>
  <si>
    <t xml:space="preserve">ESTIMATED </t>
  </si>
  <si>
    <t xml:space="preserve">ACTUAL </t>
  </si>
  <si>
    <t xml:space="preserve">END DATE  </t>
  </si>
  <si>
    <t xml:space="preserve">START DATE </t>
  </si>
  <si>
    <t xml:space="preserve">START DATE   </t>
  </si>
  <si>
    <t xml:space="preserve">NUMBER OF DAYS </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</si>
  <si>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</si>
  <si>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</si>
  <si>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</si>
  <si>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</si>
  <si>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</si>
  <si>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</si>
  <si>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</si>
  <si>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</si>
  <si>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</si>
  <si>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</si>
  <si>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</si>
  <si>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</si>
  <si>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</si>
  <si>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</si>
  <si>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</si>
  <si>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</si>
  <si>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</si>
  <si>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</si>
  <si>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</si>
  <si>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</si>
  <si>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</si>
  <si>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</si>
  <si>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</si>
  <si>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</si>
  <si>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</si>
  <si>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</si>
  <si>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</si>
  <si>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</si>
  <si>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</si>
  <si>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</si>
  <si>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</si>
  <si>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</si>
  <si>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</si>
  <si>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</si>
  <si>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</si>
  <si>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</si>
  <si>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</si>
  <si>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</si>
  <si>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</si>
  <si>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</si>
  <si>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</si>
  <si>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</si>
  <si>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</si>
  <si>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</si>
  <si>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</si>
  <si>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INTERACTION WITH CLIENT</t>
  </si>
  <si>
    <t>REALISTIC PROJECT TIMELINE</t>
  </si>
  <si>
    <t>COMPLEXITY OF PROJECT</t>
  </si>
  <si>
    <t>WERE M/E PLANS &amp; SPECIFICATION CONCEIVED FOR STRAIGHT FORWARD COMMISSIONING</t>
  </si>
  <si>
    <t>ASPECTS OF LAYOUTS CONCERNING OPERATIONS, MAINTENANCE AND IDENTIFICATION WELL RESPECTED</t>
  </si>
  <si>
    <t>QUALITY STANDARDS RESPECTED, IN PLANS, SPEC AND EXECUTION</t>
  </si>
  <si>
    <t>CONTROL SEQUENCE CLEAR &amp; COMPLETE TO FACILITATE EFFICIENT COMMISSIONING</t>
  </si>
  <si>
    <t>REVIEW ESTIMATE, OBTAIN FUNDING MODIFICATION(CLIENT REQUESTS ETC...)</t>
  </si>
  <si>
    <t>BASE BUILDING NEEDS NOT COMPROMISED DURING PROJECT IMPLEMENTATION</t>
  </si>
  <si>
    <t>INFORMATION TO PRS PROJECT TEAM WELL COMMUNICATED</t>
  </si>
  <si>
    <t>INTERACTION WITH OTHER  SERVICES  (COMP&amp;COMM, AUDIO VISUAL, PROTECTION)</t>
  </si>
  <si>
    <t>(THIS SECTION IS TO BE FILLED OUT BY THE PROJECT MANAGER AFTER GETTING FEEDBACK FROM RESPECTIVE GROUPS)</t>
  </si>
  <si>
    <t>OVERALL NEW SYSTEM PERFORMANCE</t>
  </si>
  <si>
    <t>MECHANICAL / CONTROLS (AS PER PLAN, SHOP DRAWINGS)</t>
  </si>
  <si>
    <t>DEFICIENCIES / COMMISSIONING</t>
  </si>
  <si>
    <t xml:space="preserve">INVOLVEMENT OF O&amp;M TEAM DURING CONSTRUCTION </t>
  </si>
  <si>
    <t>CONSULTATION ON  NEW SYSTEM INSTALLATION</t>
  </si>
  <si>
    <t>PROJECT TYPE</t>
  </si>
  <si>
    <t>MANAGER</t>
  </si>
  <si>
    <t>COMMISSIONER</t>
  </si>
  <si>
    <t>TYPE</t>
  </si>
  <si>
    <t>ACCESSIBILITY</t>
  </si>
  <si>
    <t>BUILDING - ACQUISITION</t>
  </si>
  <si>
    <t>BUILDING - DEMOLITION</t>
  </si>
  <si>
    <t>ENERGY IMPROVEMENT</t>
  </si>
  <si>
    <t>EXTERIOR RESTORATION</t>
  </si>
  <si>
    <t>HAZARDOUS SUBSTANCES</t>
  </si>
  <si>
    <t>HEALTH &amp; SAFETY</t>
  </si>
  <si>
    <t>INTERIOR FIT-UP</t>
  </si>
  <si>
    <t>INTERIOR REFURBISHING</t>
  </si>
  <si>
    <t>M/E NEW SYSTEM</t>
  </si>
  <si>
    <t>M/E RETROFIT</t>
  </si>
  <si>
    <t>STUDENT - CLASSROOMS / LABS</t>
  </si>
  <si>
    <t>STUDENT - COMMON AREA</t>
  </si>
  <si>
    <t>CONSTRUCTION</t>
  </si>
  <si>
    <t>CLIENT NAME:</t>
  </si>
  <si>
    <t>FACULTY</t>
  </si>
  <si>
    <t>F4</t>
  </si>
  <si>
    <t>OVERALL GENERAL CONTRACTOR PERFORMANCE (INFORMATION TAKEN FROM EVALUATION)</t>
  </si>
  <si>
    <t>OVERALL CONSULTANT PERFORMANCE (INFORMATION TAKEN FROM EVALUATION)</t>
  </si>
  <si>
    <t>TOTAL PEERS AVERAGE</t>
  </si>
  <si>
    <t>PREPARED  BY:_________________________________________ DATE:________________</t>
  </si>
  <si>
    <t>ACCEPTED  BY:___________________________________________DATE:_________________</t>
  </si>
  <si>
    <t>QUALITY OF TENDER DOCUMENTS - MECH / ELECT / CONTROLS</t>
  </si>
  <si>
    <t>DO NOT TOUCH THIS PAGE, FOR DATA COLLECTION ONLY</t>
  </si>
  <si>
    <t>DO NOT TOUCH (USED TO CREATE LIST TO PICK FROM)</t>
  </si>
  <si>
    <t xml:space="preserve">PROJECT MANAGEMENT </t>
  </si>
  <si>
    <t xml:space="preserve">QUALITY CONTROL AND COMMISSIONING </t>
  </si>
  <si>
    <t xml:space="preserve">OPERATIONS </t>
  </si>
  <si>
    <t xml:space="preserve">ACCOUNTING </t>
  </si>
  <si>
    <t>I1</t>
  </si>
  <si>
    <t xml:space="preserve">HOW TO IMPROVE </t>
  </si>
  <si>
    <t>DO NOT TOUCH THIS PAGE, FOR ACTIONS INFORMATION ONLY</t>
  </si>
  <si>
    <t>REASONS</t>
  </si>
  <si>
    <t>OVERALL REASONS</t>
  </si>
  <si>
    <t>OVERALL HOW TO IMPROVE</t>
  </si>
  <si>
    <t>EVALUATION COMPLETED ON :</t>
  </si>
  <si>
    <t>DAYS (ON) / OFF SCHEDULE</t>
  </si>
  <si>
    <t>DAYS PERCENT (ON) / OFF SCHEDULE</t>
  </si>
  <si>
    <t>PROJECT POINTS</t>
  </si>
  <si>
    <t>OVERALL PROJECT EVALUATION SCORE:</t>
  </si>
  <si>
    <t>(ALL QUESTIONS ARE WEIGHTED EQUALLY)</t>
  </si>
  <si>
    <t xml:space="preserve">HANDOVER OF NEW SYSTEMS INCLUDING RECORD DOCUMENTS (O&amp;M MANUALS, WARRANTIES ETC..) </t>
  </si>
  <si>
    <t>DATE EVALUATED BY CLIENT:</t>
  </si>
  <si>
    <t>5) WHAT IMPROVEMENTS WOULD YOU LIKE TO SEE IN:</t>
  </si>
  <si>
    <t xml:space="preserve">     A) THE HANDLING OF SUBSEQUENT PROJECTS: </t>
  </si>
  <si>
    <t xml:space="preserve">     B) PHYSICAL RESOURCES SERVICE AS A WHOLE: </t>
  </si>
  <si>
    <t>OF</t>
  </si>
  <si>
    <t>TOTAL DAYS</t>
  </si>
  <si>
    <t>WEIGHT OF QUESTION</t>
  </si>
  <si>
    <t>TOTAL COMPANY EVALUATION SCORE</t>
  </si>
  <si>
    <t>TOTAL CONSULTANT EVALUATION SCORE</t>
  </si>
  <si>
    <t>EXCELLENT</t>
  </si>
  <si>
    <t>HOW SAFE WAS THE JOB SITE DURING THE PROJECT (HEALTH AND SAFETY CONDITION)</t>
  </si>
  <si>
    <t>REASONS:</t>
  </si>
  <si>
    <t>HOW TO IMPROVE:</t>
  </si>
  <si>
    <t>OVERALL REASONS:</t>
  </si>
  <si>
    <t>OVERALL HOW TO IMPROVE:</t>
  </si>
  <si>
    <t>GSM</t>
  </si>
  <si>
    <t>NASM</t>
  </si>
  <si>
    <t>UPCOMING TASKS AND EVENTS</t>
  </si>
  <si>
    <t>OVERALL LEADR  PROJECT EVALUATION</t>
  </si>
  <si>
    <t>INTERNAL LEADING PROJECT TEAM MEMBERS</t>
  </si>
  <si>
    <t>CONSULTANT:</t>
  </si>
  <si>
    <t>GENERAL CONTRACTOR:</t>
  </si>
  <si>
    <t>C5</t>
  </si>
  <si>
    <t>C6</t>
  </si>
  <si>
    <t>C7</t>
  </si>
  <si>
    <t>G10</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</si>
  <si>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</si>
  <si>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</si>
  <si>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</si>
  <si>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</si>
  <si>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</si>
  <si>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</si>
  <si>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</si>
  <si>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</si>
  <si>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</si>
  <si>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</si>
  <si>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</si>
  <si>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</si>
  <si>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</si>
  <si>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</si>
  <si>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</si>
  <si>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</si>
  <si>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</si>
  <si>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</si>
  <si>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</si>
  <si>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</si>
  <si>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</si>
  <si>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</si>
  <si>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</si>
  <si>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</si>
  <si>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</si>
  <si>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J1</t>
  </si>
  <si>
    <t>J2</t>
  </si>
  <si>
    <t>J3</t>
  </si>
  <si>
    <t>J4</t>
  </si>
  <si>
    <t>J5</t>
  </si>
  <si>
    <t>J6</t>
  </si>
  <si>
    <t>J7</t>
  </si>
  <si>
    <t>J8</t>
  </si>
  <si>
    <t>J9</t>
  </si>
  <si>
    <t>J10</t>
  </si>
  <si>
    <t>J11</t>
  </si>
  <si>
    <t>J12</t>
  </si>
  <si>
    <t>J13</t>
  </si>
  <si>
    <t>J14</t>
  </si>
  <si>
    <t>J15</t>
  </si>
  <si>
    <t>J16</t>
  </si>
  <si>
    <t>K1</t>
  </si>
  <si>
    <t>K2</t>
  </si>
  <si>
    <t>K3</t>
  </si>
  <si>
    <t>K4</t>
  </si>
  <si>
    <t>K5</t>
  </si>
  <si>
    <t>K6</t>
  </si>
  <si>
    <t>K7</t>
  </si>
  <si>
    <t>K8</t>
  </si>
  <si>
    <t>K9</t>
  </si>
  <si>
    <t>K10</t>
  </si>
  <si>
    <t>K11</t>
  </si>
  <si>
    <t>K12</t>
  </si>
  <si>
    <t>K13</t>
  </si>
  <si>
    <t>K14</t>
  </si>
  <si>
    <t>K15</t>
  </si>
  <si>
    <t>K16</t>
  </si>
  <si>
    <t>K17</t>
  </si>
  <si>
    <t>K18</t>
  </si>
  <si>
    <t>K19</t>
  </si>
  <si>
    <t>K20</t>
  </si>
  <si>
    <t>K21</t>
  </si>
  <si>
    <t>K22</t>
  </si>
  <si>
    <t>K23</t>
  </si>
  <si>
    <t>K24</t>
  </si>
  <si>
    <t>K25</t>
  </si>
  <si>
    <t>L1</t>
  </si>
  <si>
    <t>L2</t>
  </si>
  <si>
    <t>L3</t>
  </si>
  <si>
    <t>L4</t>
  </si>
  <si>
    <t>L5</t>
  </si>
  <si>
    <t>L6</t>
  </si>
  <si>
    <t>L7</t>
  </si>
  <si>
    <t>L8</t>
  </si>
  <si>
    <t>L9</t>
  </si>
  <si>
    <t>L12</t>
  </si>
  <si>
    <t>L18</t>
  </si>
  <si>
    <t>L21</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</si>
  <si>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</si>
  <si>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</si>
  <si>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</si>
  <si>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</si>
  <si>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</si>
  <si>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</si>
  <si>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</si>
  <si>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</si>
  <si>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</si>
  <si>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</si>
  <si>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</si>
  <si>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</si>
  <si>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</si>
  <si>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</si>
  <si>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</si>
  <si>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</si>
  <si>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</si>
  <si>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</si>
  <si>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</si>
  <si>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</si>
  <si>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</si>
  <si>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</si>
  <si>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</si>
  <si>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</si>
  <si>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</si>
  <si>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</si>
  <si>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</si>
  <si>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</si>
  <si>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</si>
  <si>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M1</t>
  </si>
  <si>
    <t>#</t>
  </si>
  <si>
    <t>L56</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</si>
  <si>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</si>
  <si>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</si>
  <si>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</si>
  <si>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</si>
  <si>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</si>
  <si>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</si>
  <si>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</si>
  <si>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</si>
  <si>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</si>
  <si>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</si>
  <si>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</si>
  <si>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</si>
  <si>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</si>
  <si>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</si>
  <si>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</si>
  <si>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</si>
  <si>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</si>
  <si>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</si>
  <si>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</si>
  <si>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</si>
  <si>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</si>
  <si>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</si>
  <si>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</si>
  <si>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</si>
  <si>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</si>
  <si>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</si>
  <si>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</si>
  <si>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</si>
  <si>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</si>
  <si>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</si>
  <si>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</si>
  <si>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</si>
  <si>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</si>
  <si>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</si>
  <si>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</si>
  <si>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</si>
  <si>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N1</t>
  </si>
  <si>
    <t>WORK ORDER #4001WO</t>
  </si>
  <si>
    <t>PROJECT COST</t>
  </si>
  <si>
    <t xml:space="preserve"> (ACT-EST)</t>
  </si>
  <si>
    <t>H49</t>
  </si>
  <si>
    <t>H50</t>
  </si>
  <si>
    <t>H51</t>
  </si>
  <si>
    <t>H52</t>
  </si>
  <si>
    <t>H53</t>
  </si>
  <si>
    <t>H54</t>
  </si>
  <si>
    <t>1- BASE  BUILDING COMPONENT OPTIMIZED (CORRECT USE ON SPACE)</t>
  </si>
  <si>
    <t>2- SPACE OPTIMIZATION (USE AND DENSITY OF SPACE)</t>
  </si>
  <si>
    <t>3- UNIVERSITY COMMUNITY / STUDENT SPACE IMPROVEMENT</t>
  </si>
  <si>
    <t>4- RESPECT ON PROJECT BRIEF PARAMETERS</t>
  </si>
  <si>
    <t xml:space="preserve">6- INNOVATION, BRANDING AND MARKETING (NEW CONCEPTS)  </t>
  </si>
  <si>
    <t>7- COMFORT (AIR, AMBIANCE, ACOUSTIC, AESTHETIC)</t>
  </si>
  <si>
    <t>8- ENVIRONMENTAL IMPACT ( ENERGY EFFICIENCY, HEALTH &amp; SAFETY)</t>
  </si>
  <si>
    <t>9- SYSTEM IMPROVEMENTS / MODERNIZATION</t>
  </si>
  <si>
    <t>11- DURABILITY OF FINISHES</t>
  </si>
  <si>
    <t>5- CLIENTS PROGRAM NEEDS ACHIEVED</t>
  </si>
  <si>
    <t>12- N/A</t>
  </si>
  <si>
    <t>INSTRUCTIONS</t>
  </si>
  <si>
    <t>REQUEST PRS-PA TO INITIALLY ENTER DATA IN PINK SHADED AREAS</t>
  </si>
  <si>
    <t>PROJECT LEADER:</t>
  </si>
  <si>
    <t>ADMINISTRATIVE</t>
  </si>
  <si>
    <t>INFRA - LANDSCAPING, ROAD &amp; SIDEWALK</t>
  </si>
  <si>
    <t>INFRA - TUNNEL, SEWER &amp; PIPES</t>
  </si>
  <si>
    <t>INTERIOR FURNISHINGS</t>
  </si>
  <si>
    <t>STRATEGIC PLANNING</t>
  </si>
  <si>
    <t>LEADER</t>
  </si>
  <si>
    <t>EXTERNAL LEADING PROJECT TEAM MEMBERS</t>
  </si>
  <si>
    <t>MIRON, SYLVIO</t>
  </si>
  <si>
    <t>EUSTACHE, MAGUY</t>
  </si>
  <si>
    <t>RHEAULT, LINDA</t>
  </si>
  <si>
    <t>HOULD, RICHARD</t>
  </si>
  <si>
    <t>SAUVÉ, ANNIE-CLAUDE</t>
  </si>
  <si>
    <t>LEVESQUE, MANON</t>
  </si>
  <si>
    <t>SUDOOLLAH, FAIZAL</t>
  </si>
  <si>
    <t>SPARLING, MIKE</t>
  </si>
  <si>
    <t>LECOMTE, BENOIT</t>
  </si>
  <si>
    <t>BOILEAU, MARIO</t>
  </si>
  <si>
    <t>BRUN DEL RE, CLAUDIO</t>
  </si>
  <si>
    <t>MUSAT, MARIA</t>
  </si>
  <si>
    <t>JACOB, MARIO</t>
  </si>
  <si>
    <t xml:space="preserve">ALLIANCE ENGINEERING </t>
  </si>
  <si>
    <t>ELECTRICAL &amp; HEATING DYNAMICS</t>
  </si>
  <si>
    <t>SEAWOOD</t>
  </si>
  <si>
    <t>VERTERRA CORP</t>
  </si>
  <si>
    <t>ISOTHERM ENGINEERING</t>
  </si>
  <si>
    <t>CATHCART MECH PERFORMANCE</t>
  </si>
  <si>
    <t>NOVA COMMISSIONING SERVICES</t>
  </si>
  <si>
    <t xml:space="preserve">BRAZEAU, FRANCE </t>
  </si>
  <si>
    <t xml:space="preserve">COUSINEAU-ENGLISH, MARIE-FRANCE </t>
  </si>
  <si>
    <t>FAUBERT, MARTIN</t>
  </si>
  <si>
    <t xml:space="preserve">BERUBE, RICHARD </t>
  </si>
  <si>
    <t>LAGACE, PAUL</t>
  </si>
  <si>
    <t>BRAZEAU, FRANCE</t>
  </si>
  <si>
    <t>CASEY, KEVIN</t>
  </si>
  <si>
    <t>CHARRON, NATHALIE</t>
  </si>
  <si>
    <t>COUSINEAU-ENGLISH, MARIE-FRANCE</t>
  </si>
  <si>
    <t>DUVAL, FRANCOIS</t>
  </si>
  <si>
    <t>LALONDE, DIANNE</t>
  </si>
  <si>
    <t>LEBLANC, GUY</t>
  </si>
  <si>
    <t>MENARD, MARIO</t>
  </si>
  <si>
    <t>MICHON, RAYMOND</t>
  </si>
  <si>
    <t>PIZZO, ELENA</t>
  </si>
  <si>
    <t>QUESNEL, GENEVIEVE</t>
  </si>
  <si>
    <t>ST-PIERRE, PHILIPPE</t>
  </si>
  <si>
    <t>BBPM- BERNARD BENOIT</t>
  </si>
  <si>
    <t>BBPM-ANDRE LEROUX</t>
  </si>
  <si>
    <t>BBPM-SARAH RIETSCHLIN</t>
  </si>
  <si>
    <t>C.B.RICHARD ELLIS- GRAHAM BROOKS</t>
  </si>
  <si>
    <t>C.B.RICHARD ELLIS- RAY LICARI</t>
  </si>
  <si>
    <t>ELECTRICAL &amp; HEATING DYNAMICS - HERB DEAN</t>
  </si>
  <si>
    <t>FRED DICKINSON- FRED DICKINSON</t>
  </si>
  <si>
    <t>GESTION EMOND- ISABELLE EMOND</t>
  </si>
  <si>
    <t>HSPMS - HARB SINGH</t>
  </si>
  <si>
    <t>LVM TECHINSOL- FRANCE SIGOUIN</t>
  </si>
  <si>
    <t>MHPM-CAROLINE DELISLE</t>
  </si>
  <si>
    <t>MHPM-DAVID MACDONALD</t>
  </si>
  <si>
    <t>MHPM-FARSHAD SAFI</t>
  </si>
  <si>
    <t>MHPM-JEAN BELLEHUMEUR</t>
  </si>
  <si>
    <t>MHPM-SARAH PATIENCE</t>
  </si>
  <si>
    <t>MHPM-SERDAR MEREMETCI</t>
  </si>
  <si>
    <t>PIVOTAL- BRIAN MITCHELL</t>
  </si>
  <si>
    <t>RON ENGINEERING- SCOTT READ</t>
  </si>
  <si>
    <t>Bernadette Child Care Centre</t>
  </si>
  <si>
    <t>Central Administration</t>
  </si>
  <si>
    <t>Community Life Service</t>
  </si>
  <si>
    <t>Computing and Communications Services</t>
  </si>
  <si>
    <t>Co-Operative Education Programs</t>
  </si>
  <si>
    <t>Faculty of Arts</t>
  </si>
  <si>
    <t>Faculty of Education</t>
  </si>
  <si>
    <t>Faculty of Engineering</t>
  </si>
  <si>
    <t>Faculty of Graduate and Postdoctoral Studies</t>
  </si>
  <si>
    <t>Faculty of Health Sciences</t>
  </si>
  <si>
    <t>Faculty of Law - Civil Law Section</t>
  </si>
  <si>
    <t>Faculty of Law - Common Law Section</t>
  </si>
  <si>
    <t>Faculty of Medicine</t>
  </si>
  <si>
    <t>Faculty of Science</t>
  </si>
  <si>
    <t>Faculty of Social Sciences</t>
  </si>
  <si>
    <t>Financial Services</t>
  </si>
  <si>
    <t>Housing Services</t>
  </si>
  <si>
    <t>Human Resources Service</t>
  </si>
  <si>
    <t>Human Rights Research and Education Centre</t>
  </si>
  <si>
    <t>Institute of Population Health</t>
  </si>
  <si>
    <t>Institutional Research &amp; Planning</t>
  </si>
  <si>
    <t>International Office</t>
  </si>
  <si>
    <t>Library</t>
  </si>
  <si>
    <t>Materials Management Services</t>
  </si>
  <si>
    <t>Office of Risk Management, Environmental Health &amp; Safety</t>
  </si>
  <si>
    <t>Office of the President</t>
  </si>
  <si>
    <t>Physical Resources Service</t>
  </si>
  <si>
    <t>Protection Services</t>
  </si>
  <si>
    <t>Research Grants &amp; Ethics Services</t>
  </si>
  <si>
    <t>Saint Paul University</t>
  </si>
  <si>
    <t>Secretary of the University</t>
  </si>
  <si>
    <t>Sports Services</t>
  </si>
  <si>
    <t>Strategic Enrollment Management &amp; Registrar</t>
  </si>
  <si>
    <t>Student Academic Success Service</t>
  </si>
  <si>
    <t>Teaching and Learning Support Services</t>
  </si>
  <si>
    <t>Technology Transfer &amp; Business Enterprise</t>
  </si>
  <si>
    <t>Telfer School of Management</t>
  </si>
  <si>
    <t>University Relations</t>
  </si>
  <si>
    <t>Vice-President, Academic and Provost</t>
  </si>
  <si>
    <t>Vice-President, Research</t>
  </si>
  <si>
    <t>Vice-President, Resources</t>
  </si>
  <si>
    <t>Vice-President, University Relations</t>
  </si>
  <si>
    <t>(DOES NOT MEET EXPECTATIONS)</t>
  </si>
  <si>
    <t>(EXCEEDS EXPECTATIONS)</t>
  </si>
  <si>
    <t>THE PROJECT LEADER</t>
  </si>
  <si>
    <t>10- IMPACT ON FCI (FACILITIES CONDITION INDEX)</t>
  </si>
  <si>
    <t>(TO BE FILLED OUT AT THE END OF THE EVALUATION)</t>
  </si>
  <si>
    <t>SCOPE</t>
  </si>
  <si>
    <t>`</t>
  </si>
  <si>
    <t>NO CHANGE</t>
  </si>
  <si>
    <t>MODERATE CHANGES</t>
  </si>
  <si>
    <t>MINOR CHANGES</t>
  </si>
  <si>
    <t>ARCHITECTURAL CHANGE FROM INITIAL TO FINAL:</t>
  </si>
  <si>
    <t>MECHANICAL / ELECTRICAL CHANGE FROM INITIAL TO FINAL:</t>
  </si>
  <si>
    <t>ARCH REASONS:</t>
  </si>
  <si>
    <t>M/E REASONS:</t>
  </si>
  <si>
    <t>PROJECT REALIZATION EVALUATION SUMMARY</t>
  </si>
  <si>
    <t>PROJECT LEADER</t>
  </si>
  <si>
    <t>REASONS (IF 50% OR LESS)</t>
  </si>
  <si>
    <t>REASONS (IF %50 OR LESS)</t>
  </si>
  <si>
    <t>COPY THE WHITE LINE ABOVE INTO "VALUE AMOUNTS" FROM FORMULAS BEFORE COPYING THE WHITE LINE INTO THE MASTER EVALUATION REPORT.</t>
  </si>
  <si>
    <t>MAJOR CHANGES</t>
  </si>
  <si>
    <r>
      <t>REASONS (IF 50% OR LESS)</t>
    </r>
    <r>
      <rPr>
        <b/>
        <sz val="11"/>
        <rFont val="Comic Sans MS"/>
        <family val="4"/>
      </rPr>
      <t xml:space="preserve">   </t>
    </r>
  </si>
  <si>
    <t xml:space="preserve">HOW TO IMPROVE    </t>
  </si>
  <si>
    <t xml:space="preserve"> NUMBER OF DAYS </t>
  </si>
  <si>
    <t xml:space="preserve"> VARIANCE </t>
  </si>
  <si>
    <t>L10</t>
  </si>
  <si>
    <t>L11</t>
  </si>
  <si>
    <t>L13</t>
  </si>
  <si>
    <t>L14</t>
  </si>
  <si>
    <t>L15</t>
  </si>
  <si>
    <t>L16</t>
  </si>
  <si>
    <t>L17</t>
  </si>
  <si>
    <t>L19</t>
  </si>
  <si>
    <t>L20</t>
  </si>
  <si>
    <t>L22</t>
  </si>
  <si>
    <t>L23</t>
  </si>
  <si>
    <t>L24</t>
  </si>
  <si>
    <t>L25</t>
  </si>
  <si>
    <t>L26</t>
  </si>
  <si>
    <t xml:space="preserve">  PROFESSIONALISM</t>
  </si>
  <si>
    <t xml:space="preserve">  ADMINISTRATION</t>
  </si>
  <si>
    <t xml:space="preserve">  WORKMANSHIP</t>
  </si>
  <si>
    <t xml:space="preserve">  DESIGN</t>
  </si>
  <si>
    <t xml:space="preserve">  QUALITY OF RESULTS</t>
  </si>
  <si>
    <t xml:space="preserve">  MANAGEMENT</t>
  </si>
  <si>
    <t xml:space="preserve">  COST</t>
  </si>
  <si>
    <t>CONTRACTOR CONTRACT TYPE (X)</t>
  </si>
  <si>
    <t>REPORT TYPE (X)</t>
  </si>
  <si>
    <t>CLIENT SATISFACTION (enter X)</t>
  </si>
  <si>
    <t>PERFORMANCE (enter X)</t>
  </si>
  <si>
    <t>day/month/year</t>
  </si>
  <si>
    <t>Institute of the enviroment</t>
  </si>
  <si>
    <t>PROJECT FEEDBACK FROM LEADER</t>
  </si>
  <si>
    <t xml:space="preserve"> (enter X)</t>
  </si>
  <si>
    <r>
      <t xml:space="preserve">PROJECT MANAGERS ENTER DATA IN ALL BLUE SHADED AREAS ONLY
</t>
    </r>
    <r>
      <rPr>
        <b/>
        <sz val="18"/>
        <rFont val="Comic Sans MS"/>
        <family val="4"/>
      </rPr>
      <t xml:space="preserve">(light grey on printed copy - when using paper format as your working document) </t>
    </r>
  </si>
  <si>
    <t>PROJECT FEEDBACK FROM PRS PEERS</t>
  </si>
  <si>
    <t>(ANSWERED BY PROJECT LEADER AND INPUTED BY THE PROJECT MANAGER)</t>
  </si>
  <si>
    <t>(ANSWERED BY CLIENT AND INPUTED BY THE PROJECT MANAGER)</t>
  </si>
  <si>
    <t>Continuing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</si>
</sst>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_);_(* \(#,##0\);_(* &quot;-&quot;_);_(@_)"/>
    <numFmt numFmtId="165" formatCode="_(&quot;$&quot;* #,##0.00_);_(&quot;$&quot;* \(#,##0.00\);_(&quot;$&quot;* &quot;-&quot;??_);_(@_)"/>
    <numFmt numFmtId="166" formatCode="_(* #,##0.00_);_(* \(#,##0.00\);_(* &quot;-&quot;??_);_(@_)"/>
    <numFmt numFmtId="167" formatCode="&quot;$&quot;#,##0.00"/>
    <numFmt numFmtId="168" formatCode="&quot;$&quot;#,##0"/>
    <numFmt numFmtId="169" formatCode="[$-409]d\-mmm\-yy;@"/>
    <numFmt numFmtId="170" formatCode="_(* #,##0_);_(* \(#,##0\);_(* &quot;-&quot;??_);_(@_)"/>
    <numFmt numFmtId="171" formatCode="0.0"/>
    <numFmt numFmtId="172" formatCode="_(&quot;$&quot;* #,##0_);_(&quot;$&quot;* \(#,##0\);_(&quot;$&quot;* &quot;-&quot;??_);_(@_)"/>
    <numFmt numFmtId="173" formatCode="0.0_);\(0.0\)"/>
    <numFmt numFmtId="174" formatCode="0_);\(0\)"/>
    <numFmt numFmtId="175" formatCode="0.00_);\(0.00\)"/>
    <numFmt numFmtId="176" formatCode="#,##0.000_);\(#,##0.000\)"/>
    <numFmt numFmtId="177" formatCode="[$-409]mmmm\ d\,\ yyyy;@"/>
    <numFmt numFmtId="178" formatCode="0.0%"/>
    <numFmt numFmtId="179" formatCode="[$-409]dd\-mmm\-yy;@"/>
  </numFmts>
  <fonts count="39" x14ac:knownFonts="1">
    <font>
      <sz val="10"/>
      <name val="Arial"/>
    </font>
    <font>
      <sz val="10"/>
      <name val="Arial"/>
      <family val="2"/>
    </font>
    <font>
      <sz val="8"/>
      <name val="Arial"/>
      <family val="2"/>
    </font>
    <font>
      <sz val="9"/>
      <name val="Comic Sans MS"/>
      <family val="4"/>
    </font>
    <font>
      <b/>
      <sz val="9"/>
      <name val="Comic Sans MS"/>
      <family val="4"/>
    </font>
    <font>
      <sz val="9"/>
      <color indexed="10"/>
      <name val="Comic Sans MS"/>
      <family val="4"/>
    </font>
    <font>
      <sz val="10"/>
      <name val="Comic Sans MS"/>
      <family val="4"/>
    </font>
    <font>
      <b/>
      <sz val="10"/>
      <name val="Comic Sans MS"/>
      <family val="4"/>
    </font>
    <font>
      <b/>
      <u/>
      <sz val="10"/>
      <name val="Comic Sans MS"/>
      <family val="4"/>
    </font>
    <font>
      <b/>
      <sz val="12"/>
      <name val="Comic Sans MS"/>
      <family val="4"/>
    </font>
    <font>
      <sz val="8"/>
      <name val="Comic Sans MS"/>
      <family val="4"/>
    </font>
    <font>
      <b/>
      <u/>
      <sz val="12"/>
      <name val="Comic Sans MS"/>
      <family val="4"/>
    </font>
    <font>
      <sz val="11"/>
      <name val="Comic Sans MS"/>
      <family val="4"/>
    </font>
    <font>
      <u/>
      <sz val="10"/>
      <name val="Comic Sans MS"/>
      <family val="4"/>
    </font>
    <font>
      <b/>
      <sz val="8"/>
      <name val="Comic Sans MS"/>
      <family val="4"/>
    </font>
    <font>
      <b/>
      <sz val="7.5"/>
      <name val="Comic Sans MS"/>
      <family val="4"/>
    </font>
    <font>
      <sz val="10"/>
      <color indexed="9"/>
      <name val="Comic Sans MS"/>
      <family val="4"/>
    </font>
    <font>
      <sz val="6.5"/>
      <name val="Comic Sans MS"/>
      <family val="4"/>
    </font>
    <font>
      <sz val="7"/>
      <name val="Comic Sans MS"/>
      <family val="4"/>
    </font>
    <font>
      <sz val="9"/>
      <color indexed="9"/>
      <name val="Comic Sans MS"/>
      <family val="4"/>
    </font>
    <font>
      <u/>
      <sz val="8"/>
      <name val="Comic Sans MS"/>
      <family val="4"/>
    </font>
    <font>
      <sz val="12"/>
      <name val="Comic Sans MS"/>
      <family val="4"/>
    </font>
    <font>
      <b/>
      <u/>
      <sz val="11"/>
      <name val="Comic Sans MS"/>
      <family val="4"/>
    </font>
    <font>
      <b/>
      <sz val="11"/>
      <name val="Comic Sans MS"/>
      <family val="4"/>
    </font>
    <font>
      <sz val="20"/>
      <name val="Comic Sans MS"/>
      <family val="4"/>
    </font>
    <font>
      <b/>
      <sz val="20"/>
      <name val="Comic Sans MS"/>
      <family val="4"/>
    </font>
    <font>
      <b/>
      <sz val="10"/>
      <color indexed="9"/>
      <name val="Comic Sans MS"/>
      <family val="4"/>
    </font>
    <font>
      <b/>
      <sz val="9"/>
      <color indexed="9"/>
      <name val="Comic Sans MS"/>
      <family val="4"/>
    </font>
    <font>
      <sz val="8"/>
      <color indexed="9"/>
      <name val="Comic Sans MS"/>
      <family val="4"/>
    </font>
    <font>
      <sz val="10"/>
      <color indexed="22"/>
      <name val="Comic Sans MS"/>
      <family val="4"/>
    </font>
    <font>
      <sz val="10"/>
      <color indexed="10"/>
      <name val="Comic Sans MS"/>
      <family val="4"/>
    </font>
    <font>
      <sz val="1"/>
      <color indexed="22"/>
      <name val="Comic Sans MS"/>
      <family val="4"/>
    </font>
    <font>
      <u/>
      <sz val="11"/>
      <name val="Comic Sans MS"/>
      <family val="4"/>
    </font>
    <font>
      <b/>
      <sz val="36"/>
      <name val="Comic Sans MS"/>
      <family val="4"/>
    </font>
    <font>
      <sz val="8"/>
      <color theme="1"/>
      <name val="Comic Sans MS"/>
      <family val="4"/>
    </font>
    <font>
      <sz val="10.5"/>
      <name val="Comic Sans MS"/>
      <family val="4"/>
    </font>
    <font>
      <b/>
      <sz val="14"/>
      <name val="Comic Sans MS"/>
      <family val="4"/>
    </font>
    <font>
      <sz val="10"/>
      <color theme="1"/>
      <name val="Comic Sans MS"/>
      <family val="4"/>
    </font>
    <font>
      <b/>
      <sz val="18"/>
      <name val="Comic Sans MS"/>
      <family val="4"/>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13"/>
        <bgColor indexed="9"/>
      </patternFill>
    </fill>
    <fill>
      <patternFill patternType="solid">
        <fgColor rgb="FFFDCFF0"/>
        <bgColor indexed="64"/>
      </patternFill>
    </fill>
    <fill>
      <patternFill patternType="solid">
        <fgColor rgb="FFFFFF00"/>
        <bgColor indexed="64"/>
      </patternFill>
    </fill>
    <fill>
      <patternFill patternType="solid">
        <fgColor theme="0"/>
        <bgColor indexed="64"/>
      </patternFill>
    </fill>
    <fill>
      <patternFill patternType="solid">
        <fgColor theme="7" tint="0.39997558519241921"/>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bottom/>
      <diagonal/>
    </border>
    <border>
      <left style="thin">
        <color indexed="22"/>
      </left>
      <right style="thin">
        <color indexed="22"/>
      </right>
      <top style="thin">
        <color indexed="22"/>
      </top>
      <bottom/>
      <diagonal/>
    </border>
    <border>
      <left/>
      <right/>
      <top style="thin">
        <color indexed="64"/>
      </top>
      <bottom style="double">
        <color indexed="64"/>
      </bottom>
      <diagonal/>
    </border>
    <border>
      <left/>
      <right/>
      <top style="double">
        <color indexed="64"/>
      </top>
      <bottom/>
      <diagonal/>
    </border>
    <border>
      <left/>
      <right style="thin">
        <color indexed="22"/>
      </right>
      <top/>
      <bottom/>
      <diagonal/>
    </border>
    <border>
      <left style="thin">
        <color indexed="22"/>
      </left>
      <right style="thin">
        <color indexed="22"/>
      </right>
      <top/>
      <bottom/>
      <diagonal/>
    </border>
    <border>
      <left style="thin">
        <color indexed="64"/>
      </left>
      <right style="thin">
        <color indexed="22"/>
      </right>
      <top/>
      <bottom style="thin">
        <color indexed="22"/>
      </bottom>
      <diagonal/>
    </border>
    <border>
      <left/>
      <right style="thin">
        <color indexed="64"/>
      </right>
      <top/>
      <bottom style="thin">
        <color indexed="22"/>
      </bottom>
      <diagonal/>
    </border>
    <border>
      <left style="thin">
        <color indexed="22"/>
      </left>
      <right style="thin">
        <color indexed="22"/>
      </right>
      <top/>
      <bottom style="thin">
        <color indexed="22"/>
      </bottom>
      <diagonal/>
    </border>
    <border>
      <left/>
      <right/>
      <top style="thin">
        <color indexed="2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22"/>
      </bottom>
      <diagonal/>
    </border>
    <border>
      <left style="thin">
        <color indexed="64"/>
      </left>
      <right/>
      <top style="thin">
        <color indexed="22"/>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style="thick">
        <color indexed="22"/>
      </right>
      <top style="thin">
        <color indexed="22"/>
      </top>
      <bottom style="thin">
        <color indexed="22"/>
      </bottom>
      <diagonal/>
    </border>
    <border>
      <left/>
      <right style="thin">
        <color indexed="22"/>
      </right>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style="thin">
        <color indexed="22"/>
      </left>
      <right style="thick">
        <color indexed="22"/>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22"/>
      </bottom>
      <diagonal/>
    </border>
    <border>
      <left style="thin">
        <color indexed="64"/>
      </left>
      <right style="thin">
        <color indexed="64"/>
      </right>
      <top/>
      <bottom style="thin">
        <color indexed="64"/>
      </bottom>
      <diagonal/>
    </border>
    <border>
      <left/>
      <right style="thin">
        <color indexed="22"/>
      </right>
      <top style="thin">
        <color indexed="22"/>
      </top>
      <bottom/>
      <diagonal/>
    </border>
    <border>
      <left style="thin">
        <color indexed="22"/>
      </left>
      <right style="thin">
        <color indexed="64"/>
      </right>
      <top/>
      <bottom style="thin">
        <color indexed="22"/>
      </bottom>
      <diagonal/>
    </border>
    <border>
      <left style="thin">
        <color indexed="22"/>
      </left>
      <right style="thick">
        <color indexed="22"/>
      </right>
      <top/>
      <bottom style="thin">
        <color indexed="22"/>
      </bottom>
      <diagonal/>
    </border>
    <border>
      <left style="thin">
        <color indexed="22"/>
      </left>
      <right/>
      <top/>
      <bottom style="thin">
        <color indexed="64"/>
      </bottom>
      <diagonal/>
    </border>
    <border>
      <left style="thin">
        <color indexed="64"/>
      </left>
      <right/>
      <top style="thin">
        <color indexed="64"/>
      </top>
      <bottom style="thin">
        <color indexed="22"/>
      </bottom>
      <diagonal/>
    </border>
    <border>
      <left style="thin">
        <color indexed="22"/>
      </left>
      <right style="thick">
        <color indexed="22"/>
      </right>
      <top style="thin">
        <color indexed="22"/>
      </top>
      <bottom/>
      <diagonal/>
    </border>
    <border>
      <left style="thin">
        <color indexed="22"/>
      </left>
      <right/>
      <top style="thin">
        <color indexed="22"/>
      </top>
      <bottom/>
      <diagonal/>
    </border>
    <border>
      <left style="thin">
        <color indexed="64"/>
      </left>
      <right style="thin">
        <color indexed="22"/>
      </right>
      <top style="thin">
        <color indexed="22"/>
      </top>
      <bottom style="thin">
        <color indexed="22"/>
      </bottom>
      <diagonal/>
    </border>
    <border>
      <left/>
      <right/>
      <top style="double">
        <color indexed="64"/>
      </top>
      <bottom style="double">
        <color indexed="64"/>
      </bottom>
      <diagonal/>
    </border>
    <border>
      <left/>
      <right/>
      <top style="thin">
        <color indexed="22"/>
      </top>
      <bottom style="thin">
        <color indexed="64"/>
      </bottom>
      <diagonal/>
    </border>
    <border>
      <left style="thin">
        <color indexed="22"/>
      </left>
      <right style="thin">
        <color indexed="22"/>
      </right>
      <top style="thin">
        <color indexed="64"/>
      </top>
      <bottom style="double">
        <color indexed="64"/>
      </bottom>
      <diagonal/>
    </border>
    <border>
      <left/>
      <right style="thin">
        <color indexed="22"/>
      </right>
      <top style="thin">
        <color indexed="64"/>
      </top>
      <bottom/>
      <diagonal/>
    </border>
    <border>
      <left/>
      <right style="thin">
        <color indexed="22"/>
      </right>
      <top style="thin">
        <color indexed="64"/>
      </top>
      <bottom style="thin">
        <color indexed="22"/>
      </bottom>
      <diagonal/>
    </border>
    <border>
      <left style="thin">
        <color indexed="22"/>
      </left>
      <right style="thick">
        <color indexed="22"/>
      </right>
      <top style="thin">
        <color indexed="64"/>
      </top>
      <bottom style="thin">
        <color indexed="22"/>
      </bottom>
      <diagonal/>
    </border>
    <border>
      <left style="thin">
        <color indexed="64"/>
      </left>
      <right/>
      <top style="thin">
        <color indexed="8"/>
      </top>
      <bottom/>
      <diagonal/>
    </border>
    <border>
      <left/>
      <right/>
      <top style="thin">
        <color indexed="8"/>
      </top>
      <bottom/>
      <diagonal/>
    </border>
    <border>
      <left style="thin">
        <color indexed="22"/>
      </left>
      <right style="thick">
        <color indexed="22"/>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22"/>
      </left>
      <right/>
      <top style="thin">
        <color indexed="64"/>
      </top>
      <bottom style="thin">
        <color indexed="22"/>
      </bottom>
      <diagonal/>
    </border>
    <border>
      <left style="thin">
        <color indexed="22"/>
      </left>
      <right/>
      <top style="thin">
        <color indexed="22"/>
      </top>
      <bottom style="thin">
        <color indexed="64"/>
      </bottom>
      <diagonal/>
    </border>
    <border>
      <left style="thin">
        <color indexed="22"/>
      </left>
      <right style="thin">
        <color indexed="22"/>
      </right>
      <top style="thin">
        <color indexed="64"/>
      </top>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bottom style="thin">
        <color indexed="8"/>
      </bottom>
      <diagonal/>
    </border>
    <border>
      <left/>
      <right style="thin">
        <color indexed="64"/>
      </right>
      <top style="thin">
        <color indexed="22"/>
      </top>
      <bottom style="thin">
        <color indexed="64"/>
      </bottom>
      <diagonal/>
    </border>
    <border>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22"/>
      </left>
      <right/>
      <top style="thin">
        <color indexed="64"/>
      </top>
      <bottom/>
      <diagonal/>
    </border>
    <border>
      <left/>
      <right style="thin">
        <color indexed="64"/>
      </right>
      <top style="thin">
        <color indexed="22"/>
      </top>
      <bottom/>
      <diagonal/>
    </border>
    <border>
      <left/>
      <right/>
      <top style="medium">
        <color indexed="64"/>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310">
    <xf numFmtId="0" fontId="0" fillId="0" borderId="0" xfId="0"/>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center"/>
      <protection locked="0"/>
    </xf>
    <xf numFmtId="0" fontId="6" fillId="2" borderId="2" xfId="0" applyFont="1" applyFill="1" applyBorder="1" applyProtection="1">
      <protection locked="0"/>
    </xf>
    <xf numFmtId="9" fontId="6" fillId="0" borderId="3" xfId="0" applyNumberFormat="1" applyFont="1" applyBorder="1" applyAlignment="1" applyProtection="1">
      <alignment horizontal="left"/>
      <protection locked="0"/>
    </xf>
    <xf numFmtId="0" fontId="6" fillId="0" borderId="0" xfId="0" applyFont="1" applyBorder="1" applyProtection="1"/>
    <xf numFmtId="0" fontId="7" fillId="0" borderId="0" xfId="0" applyFont="1" applyAlignment="1" applyProtection="1">
      <alignment horizontal="center" vertical="center"/>
    </xf>
    <xf numFmtId="0" fontId="9" fillId="0" borderId="0" xfId="0" applyFont="1" applyAlignment="1" applyProtection="1">
      <alignment horizontal="left" vertical="center" wrapText="1"/>
    </xf>
    <xf numFmtId="0" fontId="6"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vertical="center"/>
    </xf>
    <xf numFmtId="0" fontId="3" fillId="0" borderId="0" xfId="0" applyFont="1" applyAlignment="1" applyProtection="1">
      <alignment horizontal="right" vertical="center"/>
    </xf>
    <xf numFmtId="0" fontId="4" fillId="0" borderId="0" xfId="0" applyFont="1" applyAlignment="1" applyProtection="1">
      <alignment horizontal="center" vertical="center"/>
    </xf>
    <xf numFmtId="0" fontId="7" fillId="0" borderId="0" xfId="0" applyFont="1" applyAlignment="1" applyProtection="1">
      <alignment horizontal="center" vertical="center" wrapText="1"/>
    </xf>
    <xf numFmtId="0" fontId="6" fillId="0" borderId="0" xfId="0" applyFont="1" applyAlignment="1" applyProtection="1">
      <alignment horizontal="right" vertical="center"/>
    </xf>
    <xf numFmtId="0" fontId="7" fillId="0" borderId="0" xfId="0" applyFont="1" applyAlignment="1" applyProtection="1">
      <alignment horizontal="centerContinuous" vertical="center"/>
    </xf>
    <xf numFmtId="0" fontId="9" fillId="0" borderId="0" xfId="0" applyFont="1" applyAlignment="1" applyProtection="1">
      <alignment horizontal="centerContinuous" vertical="center"/>
    </xf>
    <xf numFmtId="0" fontId="3" fillId="0" borderId="0" xfId="0" applyFont="1" applyAlignment="1" applyProtection="1">
      <alignment horizontal="centerContinuous"/>
    </xf>
    <xf numFmtId="0" fontId="8" fillId="0" borderId="6" xfId="0" applyFont="1" applyBorder="1" applyAlignment="1" applyProtection="1">
      <alignment horizontal="centerContinuous"/>
    </xf>
    <xf numFmtId="0" fontId="4" fillId="0" borderId="3" xfId="0" applyFont="1" applyBorder="1" applyAlignment="1" applyProtection="1">
      <alignment horizontal="centerContinuous"/>
    </xf>
    <xf numFmtId="0" fontId="4" fillId="0" borderId="7" xfId="0" applyFont="1" applyBorder="1" applyAlignment="1" applyProtection="1">
      <alignment horizontal="centerContinuous"/>
    </xf>
    <xf numFmtId="0" fontId="8" fillId="4" borderId="6" xfId="0" applyFont="1" applyFill="1" applyBorder="1" applyAlignment="1" applyProtection="1">
      <alignment horizontal="centerContinuous" vertical="center" wrapText="1"/>
    </xf>
    <xf numFmtId="0" fontId="6" fillId="4" borderId="3" xfId="0" applyFont="1" applyFill="1" applyBorder="1" applyAlignment="1" applyProtection="1">
      <alignment horizontal="centerContinuous" vertical="center" wrapText="1"/>
    </xf>
    <xf numFmtId="0" fontId="6" fillId="0" borderId="7" xfId="0" applyFont="1" applyBorder="1" applyAlignment="1" applyProtection="1">
      <alignment horizontal="centerContinuous" vertical="center" wrapText="1"/>
    </xf>
    <xf numFmtId="0" fontId="8" fillId="0" borderId="3" xfId="0" applyFont="1" applyBorder="1" applyAlignment="1" applyProtection="1">
      <alignment horizontal="centerContinuous" vertical="center"/>
    </xf>
    <xf numFmtId="0" fontId="6" fillId="4" borderId="3" xfId="0" applyFont="1" applyFill="1" applyBorder="1" applyAlignment="1" applyProtection="1">
      <alignment horizontal="centerContinuous" vertical="center"/>
    </xf>
    <xf numFmtId="0" fontId="6" fillId="0" borderId="7" xfId="0" applyFont="1" applyBorder="1" applyAlignment="1" applyProtection="1">
      <alignment horizontal="centerContinuous" vertical="center"/>
    </xf>
    <xf numFmtId="0" fontId="8" fillId="0" borderId="6" xfId="0" applyFont="1" applyBorder="1" applyAlignment="1" applyProtection="1">
      <alignment horizontal="centerContinuous" vertical="center"/>
    </xf>
    <xf numFmtId="0" fontId="6" fillId="0" borderId="3" xfId="0" applyFont="1" applyBorder="1" applyAlignment="1" applyProtection="1">
      <alignment horizontal="centerContinuous"/>
    </xf>
    <xf numFmtId="0" fontId="6" fillId="0" borderId="3" xfId="0" applyFont="1" applyBorder="1" applyAlignment="1" applyProtection="1">
      <alignment horizontal="centerContinuous" vertical="center"/>
    </xf>
    <xf numFmtId="0" fontId="3" fillId="0" borderId="3" xfId="0" applyFont="1" applyBorder="1" applyAlignment="1" applyProtection="1">
      <alignment horizontal="centerContinuous" vertical="center"/>
    </xf>
    <xf numFmtId="0" fontId="3" fillId="0" borderId="7" xfId="0" applyFont="1" applyBorder="1" applyAlignment="1" applyProtection="1">
      <alignment horizontal="centerContinuous" vertical="center"/>
    </xf>
    <xf numFmtId="0" fontId="6" fillId="4" borderId="8" xfId="0" applyFont="1" applyFill="1" applyBorder="1" applyAlignment="1" applyProtection="1">
      <alignment vertical="center"/>
    </xf>
    <xf numFmtId="0" fontId="6" fillId="4" borderId="0" xfId="0" applyFont="1" applyFill="1" applyBorder="1" applyAlignment="1" applyProtection="1">
      <alignment vertical="center"/>
    </xf>
    <xf numFmtId="0" fontId="6" fillId="0" borderId="8" xfId="0" applyFont="1" applyBorder="1" applyAlignment="1" applyProtection="1">
      <alignment horizontal="left" vertical="center"/>
    </xf>
    <xf numFmtId="0" fontId="7" fillId="4" borderId="0" xfId="0" applyFont="1" applyFill="1" applyBorder="1" applyAlignment="1" applyProtection="1">
      <alignment horizontal="centerContinuous" vertical="center"/>
    </xf>
    <xf numFmtId="0" fontId="6" fillId="0" borderId="0" xfId="0" applyFont="1" applyBorder="1" applyAlignment="1" applyProtection="1">
      <alignment vertical="center"/>
    </xf>
    <xf numFmtId="0" fontId="6" fillId="4" borderId="0" xfId="0" applyFont="1" applyFill="1" applyBorder="1" applyAlignment="1" applyProtection="1">
      <alignment horizontal="left" vertical="center"/>
    </xf>
    <xf numFmtId="0" fontId="6" fillId="0" borderId="0" xfId="0" applyFont="1" applyBorder="1" applyAlignment="1" applyProtection="1">
      <alignment horizontal="centerContinuous" vertical="center"/>
    </xf>
    <xf numFmtId="0" fontId="6" fillId="4" borderId="8" xfId="0" applyFont="1" applyFill="1" applyBorder="1" applyAlignment="1" applyProtection="1">
      <alignment horizontal="left" vertical="center"/>
    </xf>
    <xf numFmtId="0" fontId="3" fillId="0" borderId="7" xfId="0" applyFont="1" applyBorder="1" applyProtection="1"/>
    <xf numFmtId="0" fontId="3" fillId="0" borderId="4" xfId="0" applyFont="1" applyBorder="1" applyProtection="1"/>
    <xf numFmtId="0" fontId="6" fillId="0" borderId="8" xfId="0" applyFont="1" applyBorder="1" applyProtection="1"/>
    <xf numFmtId="0" fontId="12" fillId="0" borderId="0" xfId="0" applyFont="1" applyProtection="1"/>
    <xf numFmtId="0" fontId="7" fillId="0" borderId="0" xfId="0" applyFont="1" applyBorder="1" applyAlignment="1" applyProtection="1">
      <alignment horizontal="centerContinuous" vertical="center"/>
    </xf>
    <xf numFmtId="0" fontId="3" fillId="0" borderId="8" xfId="0" applyFont="1" applyBorder="1" applyProtection="1"/>
    <xf numFmtId="0" fontId="3" fillId="0" borderId="0" xfId="0" applyFont="1" applyBorder="1" applyProtection="1"/>
    <xf numFmtId="0" fontId="6" fillId="0" borderId="8" xfId="0" applyFont="1" applyBorder="1" applyAlignment="1" applyProtection="1">
      <alignment vertical="center" wrapText="1"/>
    </xf>
    <xf numFmtId="0" fontId="6" fillId="0" borderId="0" xfId="0" applyFont="1" applyAlignment="1" applyProtection="1">
      <alignment vertical="center" wrapText="1"/>
    </xf>
    <xf numFmtId="0" fontId="6" fillId="4" borderId="9" xfId="0" applyFont="1" applyFill="1" applyBorder="1" applyAlignment="1" applyProtection="1">
      <alignment horizontal="center" vertical="center"/>
    </xf>
    <xf numFmtId="0" fontId="6" fillId="4" borderId="0" xfId="0" applyFont="1" applyFill="1" applyBorder="1" applyAlignment="1" applyProtection="1">
      <alignment horizontal="centerContinuous" vertical="center"/>
    </xf>
    <xf numFmtId="0" fontId="8" fillId="0" borderId="8" xfId="0" applyFont="1" applyBorder="1" applyAlignment="1" applyProtection="1">
      <alignment horizontal="centerContinuous" vertical="center"/>
    </xf>
    <xf numFmtId="0" fontId="6" fillId="0" borderId="0" xfId="0" applyFont="1" applyBorder="1" applyAlignment="1" applyProtection="1">
      <alignment horizontal="centerContinuous"/>
    </xf>
    <xf numFmtId="0" fontId="6" fillId="0" borderId="4" xfId="0" applyFont="1" applyBorder="1" applyAlignment="1" applyProtection="1">
      <alignment horizontal="centerContinuous" vertical="center"/>
    </xf>
    <xf numFmtId="0" fontId="6" fillId="4" borderId="10" xfId="0" applyFont="1" applyFill="1" applyBorder="1" applyAlignment="1" applyProtection="1">
      <alignment horizontal="left" vertical="center"/>
    </xf>
    <xf numFmtId="0" fontId="7" fillId="4" borderId="11" xfId="0" applyFont="1" applyFill="1" applyBorder="1" applyAlignment="1" applyProtection="1">
      <alignment horizontal="centerContinuous"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centerContinuous" vertical="center"/>
    </xf>
    <xf numFmtId="0" fontId="7" fillId="0" borderId="9" xfId="0" applyFont="1" applyBorder="1" applyAlignment="1" applyProtection="1">
      <alignment horizontal="centerContinuous" vertical="center"/>
    </xf>
    <xf numFmtId="0" fontId="3" fillId="0" borderId="10" xfId="0" applyFont="1" applyBorder="1" applyProtection="1"/>
    <xf numFmtId="0" fontId="3" fillId="0" borderId="11" xfId="0" applyFont="1" applyBorder="1" applyProtection="1"/>
    <xf numFmtId="0" fontId="3" fillId="0" borderId="9" xfId="0" applyFont="1" applyBorder="1" applyProtection="1"/>
    <xf numFmtId="0" fontId="7" fillId="0" borderId="12" xfId="0" applyFont="1" applyBorder="1" applyAlignment="1" applyProtection="1">
      <alignment vertical="center"/>
    </xf>
    <xf numFmtId="0" fontId="7" fillId="0" borderId="12" xfId="0" applyFont="1" applyBorder="1" applyAlignment="1" applyProtection="1">
      <alignment horizontal="center" vertical="center"/>
    </xf>
    <xf numFmtId="0" fontId="11" fillId="0" borderId="8" xfId="0" applyFont="1" applyBorder="1" applyProtection="1"/>
    <xf numFmtId="0" fontId="3" fillId="3" borderId="13" xfId="0" applyFont="1" applyFill="1" applyBorder="1" applyAlignment="1" applyProtection="1">
      <alignment horizontal="center"/>
    </xf>
    <xf numFmtId="0" fontId="3" fillId="3" borderId="0" xfId="0" applyFont="1" applyFill="1" applyBorder="1" applyAlignment="1" applyProtection="1">
      <alignment horizontal="center"/>
    </xf>
    <xf numFmtId="0" fontId="6" fillId="0" borderId="15" xfId="0" applyFont="1" applyBorder="1" applyProtection="1"/>
    <xf numFmtId="0" fontId="6" fillId="0" borderId="10" xfId="0" applyFont="1" applyBorder="1" applyProtection="1"/>
    <xf numFmtId="0" fontId="6" fillId="0" borderId="11" xfId="0" applyFont="1" applyBorder="1" applyAlignment="1" applyProtection="1">
      <alignment horizontal="right"/>
    </xf>
    <xf numFmtId="1" fontId="6" fillId="0" borderId="11" xfId="0" applyNumberFormat="1" applyFont="1" applyBorder="1" applyAlignment="1" applyProtection="1">
      <alignment horizontal="center"/>
    </xf>
    <xf numFmtId="0" fontId="6" fillId="0" borderId="11" xfId="0" quotePrefix="1" applyFont="1" applyBorder="1" applyProtection="1"/>
    <xf numFmtId="0" fontId="6" fillId="0" borderId="9" xfId="0" applyFont="1" applyBorder="1" applyAlignment="1" applyProtection="1">
      <alignment horizontal="center"/>
    </xf>
    <xf numFmtId="0" fontId="5" fillId="0" borderId="0" xfId="0" applyFont="1" applyProtection="1"/>
    <xf numFmtId="165" fontId="6" fillId="4" borderId="1" xfId="2" applyFont="1" applyFill="1" applyBorder="1" applyProtection="1"/>
    <xf numFmtId="170" fontId="6" fillId="4" borderId="1" xfId="1" applyNumberFormat="1" applyFont="1" applyFill="1" applyBorder="1" applyAlignment="1" applyProtection="1">
      <alignment horizontal="center"/>
    </xf>
    <xf numFmtId="172" fontId="6" fillId="0" borderId="1" xfId="2" applyNumberFormat="1" applyFont="1" applyBorder="1" applyAlignment="1" applyProtection="1">
      <alignment horizontal="center"/>
    </xf>
    <xf numFmtId="167" fontId="6" fillId="0" borderId="0" xfId="0" applyNumberFormat="1" applyFont="1" applyBorder="1" applyProtection="1"/>
    <xf numFmtId="165" fontId="6" fillId="4" borderId="16" xfId="2" applyFont="1" applyFill="1" applyBorder="1" applyProtection="1"/>
    <xf numFmtId="0" fontId="6" fillId="0" borderId="0" xfId="0" applyFont="1" applyProtection="1"/>
    <xf numFmtId="165" fontId="6" fillId="0" borderId="17" xfId="2" applyFont="1" applyBorder="1" applyProtection="1"/>
    <xf numFmtId="168" fontId="6" fillId="0" borderId="0" xfId="0" applyNumberFormat="1" applyFont="1" applyBorder="1" applyAlignment="1" applyProtection="1">
      <alignment horizontal="center"/>
    </xf>
    <xf numFmtId="167" fontId="6" fillId="0" borderId="0" xfId="0" applyNumberFormat="1" applyFont="1" applyBorder="1" applyAlignment="1" applyProtection="1">
      <alignment horizontal="center"/>
    </xf>
    <xf numFmtId="9" fontId="6" fillId="0" borderId="18" xfId="0" applyNumberFormat="1" applyFont="1" applyBorder="1" applyProtection="1"/>
    <xf numFmtId="9" fontId="6" fillId="0" borderId="0" xfId="0" applyNumberFormat="1" applyFont="1" applyBorder="1" applyProtection="1"/>
    <xf numFmtId="0" fontId="6" fillId="0" borderId="6" xfId="0" applyFont="1" applyBorder="1" applyAlignment="1" applyProtection="1">
      <alignment horizontal="left"/>
    </xf>
    <xf numFmtId="0" fontId="6" fillId="0" borderId="3" xfId="0" applyFont="1" applyBorder="1" applyAlignment="1" applyProtection="1">
      <alignment horizontal="left"/>
    </xf>
    <xf numFmtId="0" fontId="6" fillId="0" borderId="7" xfId="0" applyFont="1" applyBorder="1" applyAlignment="1" applyProtection="1">
      <alignment horizontal="left"/>
    </xf>
    <xf numFmtId="9" fontId="6" fillId="0" borderId="6" xfId="0" applyNumberFormat="1" applyFont="1" applyBorder="1" applyAlignment="1" applyProtection="1">
      <alignment horizontal="left"/>
    </xf>
    <xf numFmtId="9" fontId="6" fillId="0" borderId="3" xfId="0" applyNumberFormat="1" applyFont="1" applyBorder="1" applyAlignment="1" applyProtection="1">
      <alignment horizontal="left"/>
    </xf>
    <xf numFmtId="0" fontId="6" fillId="0" borderId="12" xfId="0" applyFont="1" applyBorder="1" applyProtection="1"/>
    <xf numFmtId="0" fontId="7" fillId="3" borderId="15" xfId="0" applyFont="1" applyFill="1" applyBorder="1" applyAlignment="1" applyProtection="1">
      <alignment horizontal="centerContinuous"/>
    </xf>
    <xf numFmtId="0" fontId="7" fillId="3" borderId="0" xfId="0" applyFont="1" applyFill="1" applyBorder="1" applyAlignment="1" applyProtection="1">
      <alignment horizontal="centerContinuous"/>
    </xf>
    <xf numFmtId="0" fontId="7" fillId="3" borderId="4" xfId="0" applyFont="1" applyFill="1" applyBorder="1" applyAlignment="1" applyProtection="1">
      <alignment horizontal="centerContinuous"/>
    </xf>
    <xf numFmtId="0" fontId="7" fillId="3" borderId="8" xfId="0" applyFont="1" applyFill="1" applyBorder="1" applyAlignment="1" applyProtection="1">
      <alignment horizontal="centerContinuous"/>
    </xf>
    <xf numFmtId="0" fontId="6" fillId="3" borderId="19" xfId="0" applyFont="1" applyFill="1" applyBorder="1" applyAlignment="1" applyProtection="1">
      <alignment horizontal="centerContinuous"/>
    </xf>
    <xf numFmtId="0" fontId="3" fillId="4" borderId="8" xfId="0" applyFont="1" applyFill="1" applyBorder="1" applyProtection="1"/>
    <xf numFmtId="0" fontId="6" fillId="4" borderId="0" xfId="0" applyFont="1" applyFill="1" applyBorder="1" applyProtection="1"/>
    <xf numFmtId="0" fontId="6" fillId="3" borderId="20"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0" fontId="6" fillId="3" borderId="21" xfId="0" applyFont="1" applyFill="1" applyBorder="1" applyAlignment="1" applyProtection="1">
      <alignment horizontal="center" wrapText="1"/>
    </xf>
    <xf numFmtId="0" fontId="6" fillId="4" borderId="3" xfId="0" applyFont="1" applyFill="1" applyBorder="1" applyAlignment="1" applyProtection="1">
      <alignment horizontal="right"/>
    </xf>
    <xf numFmtId="0" fontId="6" fillId="4" borderId="3" xfId="0" applyFont="1" applyFill="1" applyBorder="1" applyAlignment="1" applyProtection="1">
      <alignment horizontal="center"/>
    </xf>
    <xf numFmtId="0" fontId="6" fillId="4" borderId="3" xfId="0" quotePrefix="1" applyFont="1" applyFill="1" applyBorder="1" applyProtection="1"/>
    <xf numFmtId="0" fontId="6" fillId="4" borderId="7" xfId="0" applyFont="1" applyFill="1" applyBorder="1" applyAlignment="1" applyProtection="1">
      <alignment horizontal="center"/>
    </xf>
    <xf numFmtId="0" fontId="7" fillId="4" borderId="8" xfId="0" applyFont="1" applyFill="1" applyBorder="1" applyProtection="1"/>
    <xf numFmtId="169" fontId="6" fillId="4" borderId="1" xfId="0" applyNumberFormat="1" applyFont="1" applyFill="1" applyBorder="1" applyAlignment="1" applyProtection="1">
      <alignment horizontal="center"/>
    </xf>
    <xf numFmtId="170" fontId="6" fillId="0" borderId="22" xfId="1" applyNumberFormat="1" applyFont="1" applyBorder="1" applyAlignment="1" applyProtection="1">
      <alignment horizontal="center"/>
    </xf>
    <xf numFmtId="169" fontId="6" fillId="4" borderId="23" xfId="0" applyNumberFormat="1" applyFont="1" applyFill="1" applyBorder="1" applyAlignment="1" applyProtection="1">
      <alignment horizontal="center"/>
    </xf>
    <xf numFmtId="170" fontId="6" fillId="0" borderId="1" xfId="1" applyNumberFormat="1" applyFont="1" applyBorder="1" applyAlignment="1" applyProtection="1">
      <alignment horizontal="center"/>
    </xf>
    <xf numFmtId="0" fontId="6" fillId="4" borderId="0" xfId="0" applyFont="1" applyFill="1" applyBorder="1" applyAlignment="1" applyProtection="1">
      <alignment horizontal="right"/>
    </xf>
    <xf numFmtId="0" fontId="6" fillId="4" borderId="0" xfId="0" applyFont="1" applyFill="1" applyBorder="1" applyAlignment="1" applyProtection="1">
      <alignment horizontal="center"/>
    </xf>
    <xf numFmtId="0" fontId="6" fillId="4" borderId="0" xfId="0" quotePrefix="1" applyFont="1" applyFill="1" applyBorder="1" applyProtection="1"/>
    <xf numFmtId="0" fontId="6" fillId="4" borderId="4" xfId="0" applyFont="1" applyFill="1" applyBorder="1" applyAlignment="1" applyProtection="1">
      <alignment horizontal="center"/>
    </xf>
    <xf numFmtId="169" fontId="6" fillId="0" borderId="0" xfId="0" applyNumberFormat="1" applyFont="1" applyBorder="1" applyAlignment="1" applyProtection="1">
      <alignment horizontal="center"/>
    </xf>
    <xf numFmtId="169" fontId="6" fillId="0" borderId="24" xfId="0" applyNumberFormat="1" applyFont="1" applyBorder="1" applyAlignment="1" applyProtection="1">
      <alignment horizontal="center"/>
    </xf>
    <xf numFmtId="0" fontId="6" fillId="4" borderId="24" xfId="0" applyFont="1" applyFill="1" applyBorder="1" applyProtection="1"/>
    <xf numFmtId="0" fontId="3" fillId="0" borderId="24" xfId="0" applyFont="1" applyBorder="1" applyProtection="1"/>
    <xf numFmtId="170" fontId="6" fillId="0" borderId="0" xfId="1" applyNumberFormat="1" applyFont="1" applyBorder="1" applyAlignment="1" applyProtection="1">
      <alignment horizontal="center"/>
    </xf>
    <xf numFmtId="9" fontId="6" fillId="0" borderId="0" xfId="3" applyFont="1" applyBorder="1" applyAlignment="1" applyProtection="1">
      <alignment horizontal="right"/>
    </xf>
    <xf numFmtId="0" fontId="6" fillId="0" borderId="3" xfId="0" applyFont="1" applyBorder="1" applyProtection="1"/>
    <xf numFmtId="0" fontId="6" fillId="0" borderId="3" xfId="0" applyFont="1" applyBorder="1" applyAlignment="1" applyProtection="1">
      <alignment horizontal="center"/>
    </xf>
    <xf numFmtId="0" fontId="11" fillId="0" borderId="6" xfId="0" applyFont="1" applyBorder="1" applyProtection="1"/>
    <xf numFmtId="0" fontId="6" fillId="0" borderId="25" xfId="0" applyFont="1" applyBorder="1" applyProtection="1"/>
    <xf numFmtId="0" fontId="6" fillId="0" borderId="12" xfId="0" applyFont="1" applyBorder="1" applyAlignment="1" applyProtection="1">
      <alignment horizontal="right"/>
    </xf>
    <xf numFmtId="1" fontId="6" fillId="0" borderId="12" xfId="0" applyNumberFormat="1" applyFont="1" applyBorder="1" applyAlignment="1" applyProtection="1">
      <alignment horizontal="center"/>
    </xf>
    <xf numFmtId="0" fontId="6" fillId="0" borderId="12" xfId="0" quotePrefix="1" applyFont="1" applyBorder="1" applyProtection="1"/>
    <xf numFmtId="0" fontId="6" fillId="0" borderId="26" xfId="0" applyFont="1" applyBorder="1" applyAlignment="1" applyProtection="1">
      <alignment horizontal="center"/>
    </xf>
    <xf numFmtId="0" fontId="6" fillId="0" borderId="11" xfId="0" applyFont="1" applyBorder="1" applyAlignment="1" applyProtection="1">
      <alignment horizontal="center"/>
    </xf>
    <xf numFmtId="0" fontId="3" fillId="0" borderId="11" xfId="0" applyFont="1" applyBorder="1" applyAlignment="1" applyProtection="1">
      <alignment horizontal="left"/>
    </xf>
    <xf numFmtId="0" fontId="3" fillId="0" borderId="0" xfId="0" applyFont="1" applyBorder="1" applyAlignment="1" applyProtection="1">
      <alignment horizontal="center"/>
    </xf>
    <xf numFmtId="0" fontId="3" fillId="0" borderId="0" xfId="0" applyFont="1" applyBorder="1" applyAlignment="1" applyProtection="1">
      <alignment horizontal="centerContinuous"/>
    </xf>
    <xf numFmtId="0" fontId="3" fillId="0" borderId="4" xfId="0" applyFont="1" applyBorder="1" applyAlignment="1" applyProtection="1">
      <alignment horizontal="centerContinuous"/>
    </xf>
    <xf numFmtId="0" fontId="22" fillId="0" borderId="6" xfId="0" applyFont="1" applyBorder="1" applyAlignment="1" applyProtection="1">
      <alignment horizontal="centerContinuous" wrapText="1"/>
    </xf>
    <xf numFmtId="0" fontId="6" fillId="0" borderId="3" xfId="0" applyFont="1" applyBorder="1" applyAlignment="1" applyProtection="1">
      <alignment horizontal="centerContinuous" wrapText="1"/>
    </xf>
    <xf numFmtId="0" fontId="13" fillId="0" borderId="3" xfId="0" applyFont="1" applyBorder="1" applyAlignment="1" applyProtection="1">
      <alignment horizontal="centerContinuous"/>
    </xf>
    <xf numFmtId="0" fontId="8" fillId="0" borderId="8" xfId="0" applyFont="1" applyBorder="1" applyAlignment="1" applyProtection="1">
      <alignment horizontal="centerContinuous" wrapText="1"/>
    </xf>
    <xf numFmtId="0" fontId="6" fillId="0" borderId="0" xfId="0" applyFont="1" applyBorder="1" applyAlignment="1" applyProtection="1">
      <alignment horizontal="centerContinuous" wrapText="1"/>
    </xf>
    <xf numFmtId="0" fontId="13" fillId="0" borderId="0" xfId="0" applyFont="1" applyBorder="1" applyAlignment="1" applyProtection="1">
      <alignment horizontal="centerContinuous"/>
    </xf>
    <xf numFmtId="0" fontId="6" fillId="0" borderId="4" xfId="0" applyFont="1" applyBorder="1" applyAlignment="1" applyProtection="1">
      <alignment horizontal="centerContinuous" wrapText="1"/>
    </xf>
    <xf numFmtId="0" fontId="22" fillId="0" borderId="8" xfId="0" applyFont="1" applyBorder="1" applyAlignment="1" applyProtection="1">
      <alignment horizontal="centerContinuous" wrapText="1"/>
    </xf>
    <xf numFmtId="0" fontId="12" fillId="0" borderId="0" xfId="0" applyFont="1" applyBorder="1" applyAlignment="1" applyProtection="1">
      <alignment horizontal="centerContinuous"/>
    </xf>
    <xf numFmtId="0" fontId="12" fillId="0" borderId="4" xfId="0" applyFont="1" applyBorder="1" applyAlignment="1" applyProtection="1">
      <alignment horizontal="centerContinuous"/>
    </xf>
    <xf numFmtId="0" fontId="22" fillId="3" borderId="0" xfId="0" applyFont="1" applyFill="1" applyBorder="1" applyAlignment="1" applyProtection="1">
      <alignment horizontal="centerContinuous" wrapText="1"/>
    </xf>
    <xf numFmtId="0" fontId="12" fillId="3" borderId="0" xfId="0" applyFont="1" applyFill="1" applyBorder="1" applyAlignment="1" applyProtection="1">
      <alignment horizontal="centerContinuous"/>
    </xf>
    <xf numFmtId="0" fontId="8" fillId="3" borderId="0" xfId="0" applyFont="1" applyFill="1" applyBorder="1" applyAlignment="1" applyProtection="1">
      <alignment horizontal="centerContinuous" wrapText="1"/>
    </xf>
    <xf numFmtId="0" fontId="8" fillId="3" borderId="0" xfId="0" applyFont="1" applyFill="1" applyBorder="1" applyAlignment="1" applyProtection="1">
      <alignment horizontal="center" wrapText="1"/>
    </xf>
    <xf numFmtId="0" fontId="8" fillId="3" borderId="4" xfId="0" applyFont="1" applyFill="1" applyBorder="1" applyAlignment="1" applyProtection="1">
      <alignment horizontal="center" wrapText="1"/>
    </xf>
    <xf numFmtId="0" fontId="22" fillId="3" borderId="0" xfId="0" applyFont="1" applyFill="1" applyBorder="1" applyAlignment="1" applyProtection="1">
      <alignment horizontal="centerContinuous" vertical="center" wrapText="1"/>
    </xf>
    <xf numFmtId="0" fontId="12" fillId="3" borderId="0" xfId="0" applyFont="1" applyFill="1" applyBorder="1" applyAlignment="1" applyProtection="1">
      <alignment horizontal="centerContinuous" vertical="center"/>
    </xf>
    <xf numFmtId="0" fontId="8" fillId="3" borderId="0" xfId="0" applyFont="1" applyFill="1" applyBorder="1" applyAlignment="1" applyProtection="1">
      <alignment horizontal="centerContinuous" vertical="center" wrapText="1"/>
    </xf>
    <xf numFmtId="0" fontId="8" fillId="3" borderId="0"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9" fontId="6" fillId="4" borderId="0" xfId="0" applyNumberFormat="1" applyFont="1" applyFill="1" applyBorder="1" applyProtection="1"/>
    <xf numFmtId="0" fontId="3" fillId="4" borderId="11" xfId="0" applyFont="1" applyFill="1" applyBorder="1" applyAlignment="1" applyProtection="1">
      <alignment horizontal="left"/>
    </xf>
    <xf numFmtId="0" fontId="6" fillId="0" borderId="0" xfId="0" applyFont="1" applyBorder="1" applyAlignment="1" applyProtection="1">
      <alignment horizontal="center"/>
    </xf>
    <xf numFmtId="0" fontId="6" fillId="0" borderId="25" xfId="0" applyFont="1" applyBorder="1" applyAlignment="1" applyProtection="1">
      <alignment horizontal="left"/>
    </xf>
    <xf numFmtId="170" fontId="6" fillId="0" borderId="12" xfId="1" applyNumberFormat="1" applyFont="1" applyBorder="1" applyAlignment="1" applyProtection="1">
      <alignment horizontal="center"/>
    </xf>
    <xf numFmtId="0" fontId="7" fillId="0" borderId="8" xfId="0" applyFont="1" applyBorder="1" applyProtection="1"/>
    <xf numFmtId="0" fontId="7" fillId="0" borderId="27" xfId="0" applyFont="1" applyBorder="1" applyProtection="1"/>
    <xf numFmtId="0" fontId="7" fillId="0" borderId="0" xfId="0" applyFont="1" applyBorder="1" applyProtection="1"/>
    <xf numFmtId="0" fontId="7" fillId="3" borderId="15" xfId="0" applyFont="1" applyFill="1" applyBorder="1" applyAlignment="1" applyProtection="1">
      <alignment horizontal="center" vertical="center" wrapText="1"/>
    </xf>
    <xf numFmtId="0" fontId="7" fillId="4" borderId="0" xfId="0" applyFont="1" applyFill="1" applyBorder="1" applyAlignment="1" applyProtection="1">
      <alignment horizontal="centerContinuous"/>
    </xf>
    <xf numFmtId="0" fontId="6" fillId="4" borderId="0" xfId="0" applyFont="1" applyFill="1" applyBorder="1" applyAlignment="1" applyProtection="1">
      <alignment horizontal="centerContinuous"/>
    </xf>
    <xf numFmtId="0" fontId="7" fillId="4" borderId="0" xfId="0" applyFont="1" applyFill="1" applyBorder="1" applyProtection="1"/>
    <xf numFmtId="0" fontId="7" fillId="0" borderId="3" xfId="0" applyFont="1" applyBorder="1" applyProtection="1"/>
    <xf numFmtId="0" fontId="7" fillId="0" borderId="7" xfId="0" applyFont="1" applyBorder="1" applyProtection="1"/>
    <xf numFmtId="0" fontId="7" fillId="0" borderId="28" xfId="0" applyFont="1" applyBorder="1" applyProtection="1"/>
    <xf numFmtId="0" fontId="6" fillId="0" borderId="27" xfId="0" applyFont="1" applyBorder="1" applyProtection="1"/>
    <xf numFmtId="0" fontId="6" fillId="0" borderId="29" xfId="0" applyFont="1" applyBorder="1" applyProtection="1"/>
    <xf numFmtId="0" fontId="6" fillId="0" borderId="30" xfId="0" applyFont="1" applyBorder="1" applyProtection="1"/>
    <xf numFmtId="0" fontId="6" fillId="0" borderId="31" xfId="0" applyFont="1" applyBorder="1" applyAlignment="1" applyProtection="1">
      <alignment horizontal="center"/>
    </xf>
    <xf numFmtId="9" fontId="6" fillId="0" borderId="1" xfId="0" applyNumberFormat="1" applyFont="1" applyBorder="1" applyAlignment="1" applyProtection="1">
      <alignment horizontal="center"/>
    </xf>
    <xf numFmtId="0" fontId="7" fillId="0" borderId="32" xfId="0" applyFont="1" applyBorder="1" applyProtection="1"/>
    <xf numFmtId="0" fontId="6" fillId="0" borderId="3" xfId="0" applyFont="1" applyBorder="1" applyAlignment="1" applyProtection="1">
      <alignment horizontal="right"/>
    </xf>
    <xf numFmtId="1" fontId="6" fillId="0" borderId="3" xfId="0" applyNumberFormat="1" applyFont="1" applyBorder="1" applyAlignment="1" applyProtection="1">
      <alignment horizontal="center"/>
    </xf>
    <xf numFmtId="0" fontId="6" fillId="0" borderId="3" xfId="0" quotePrefix="1" applyFont="1" applyBorder="1" applyProtection="1"/>
    <xf numFmtId="1" fontId="6" fillId="0" borderId="7" xfId="0" applyNumberFormat="1" applyFont="1" applyBorder="1" applyAlignment="1" applyProtection="1">
      <alignment horizontal="center"/>
    </xf>
    <xf numFmtId="0" fontId="6" fillId="0" borderId="4" xfId="0" applyFont="1" applyBorder="1" applyProtection="1"/>
    <xf numFmtId="0" fontId="7" fillId="0" borderId="0"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11" xfId="0" applyFont="1" applyBorder="1" applyProtection="1"/>
    <xf numFmtId="0" fontId="6" fillId="0" borderId="9" xfId="0" applyFont="1" applyBorder="1" applyProtection="1"/>
    <xf numFmtId="0" fontId="6" fillId="0" borderId="0" xfId="0" applyFont="1" applyBorder="1" applyAlignment="1" applyProtection="1">
      <alignment horizontal="left"/>
    </xf>
    <xf numFmtId="9" fontId="21" fillId="0" borderId="0" xfId="0" applyNumberFormat="1" applyFont="1" applyBorder="1" applyAlignment="1" applyProtection="1">
      <alignment vertical="center"/>
    </xf>
    <xf numFmtId="0" fontId="21" fillId="0" borderId="0" xfId="0" applyFont="1" applyBorder="1" applyAlignment="1" applyProtection="1">
      <alignment vertical="center"/>
    </xf>
    <xf numFmtId="0" fontId="9" fillId="0" borderId="0" xfId="0" applyFont="1" applyBorder="1" applyAlignment="1" applyProtection="1">
      <alignment horizontal="center" vertical="center"/>
    </xf>
    <xf numFmtId="0" fontId="6" fillId="0" borderId="11" xfId="0" applyFont="1" applyBorder="1" applyAlignment="1" applyProtection="1">
      <alignment horizontal="right" vertical="center"/>
    </xf>
    <xf numFmtId="0" fontId="9" fillId="0" borderId="11" xfId="0" applyFont="1" applyBorder="1" applyAlignment="1" applyProtection="1">
      <alignment horizontal="center" vertical="center"/>
    </xf>
    <xf numFmtId="0" fontId="9" fillId="0" borderId="6" xfId="0" applyFont="1" applyBorder="1" applyProtection="1"/>
    <xf numFmtId="9" fontId="6" fillId="0" borderId="3" xfId="0" applyNumberFormat="1" applyFont="1" applyBorder="1" applyProtection="1"/>
    <xf numFmtId="0" fontId="3" fillId="0" borderId="0" xfId="0" applyFont="1" applyBorder="1" applyAlignment="1" applyProtection="1">
      <alignment horizontal="left"/>
    </xf>
    <xf numFmtId="0" fontId="23" fillId="0" borderId="6" xfId="0" applyFont="1" applyBorder="1" applyAlignment="1" applyProtection="1">
      <alignment horizontal="left"/>
    </xf>
    <xf numFmtId="0" fontId="12" fillId="0" borderId="3" xfId="0" applyFont="1" applyBorder="1" applyAlignment="1" applyProtection="1">
      <alignment horizontal="centerContinuous" wrapText="1"/>
    </xf>
    <xf numFmtId="0" fontId="22" fillId="0" borderId="3" xfId="0" applyFont="1" applyBorder="1" applyAlignment="1" applyProtection="1">
      <alignment horizontal="centerContinuous" wrapText="1"/>
    </xf>
    <xf numFmtId="0" fontId="12" fillId="0" borderId="0" xfId="0" applyFont="1" applyBorder="1" applyProtection="1"/>
    <xf numFmtId="0" fontId="12" fillId="0" borderId="0" xfId="0" applyFont="1" applyBorder="1" applyAlignment="1" applyProtection="1">
      <alignment horizontal="centerContinuous" wrapText="1"/>
    </xf>
    <xf numFmtId="0" fontId="22" fillId="0" borderId="0" xfId="0" applyFont="1" applyBorder="1" applyAlignment="1" applyProtection="1">
      <alignment horizontal="centerContinuous" wrapText="1"/>
    </xf>
    <xf numFmtId="0" fontId="12" fillId="0" borderId="4" xfId="0" applyFont="1" applyBorder="1" applyAlignment="1" applyProtection="1">
      <alignment horizontal="centerContinuous" wrapText="1"/>
    </xf>
    <xf numFmtId="0" fontId="12" fillId="3" borderId="0" xfId="0" applyFont="1" applyFill="1" applyBorder="1" applyAlignment="1" applyProtection="1">
      <alignment horizontal="centerContinuous" wrapText="1"/>
    </xf>
    <xf numFmtId="0" fontId="9" fillId="0" borderId="25" xfId="0" applyFont="1" applyBorder="1" applyProtection="1"/>
    <xf numFmtId="9" fontId="6" fillId="0" borderId="12" xfId="0" applyNumberFormat="1" applyFont="1" applyBorder="1" applyProtection="1"/>
    <xf numFmtId="0" fontId="6" fillId="0" borderId="12" xfId="0" applyFont="1" applyBorder="1" applyAlignment="1" applyProtection="1">
      <alignment horizontal="center"/>
    </xf>
    <xf numFmtId="0" fontId="3" fillId="4" borderId="12" xfId="0" applyFont="1" applyFill="1" applyBorder="1" applyProtection="1"/>
    <xf numFmtId="0" fontId="3" fillId="0" borderId="12" xfId="0" applyFont="1" applyBorder="1" applyProtection="1"/>
    <xf numFmtId="0" fontId="3" fillId="0" borderId="12" xfId="0" applyFont="1" applyBorder="1" applyAlignment="1" applyProtection="1">
      <alignment horizontal="center"/>
    </xf>
    <xf numFmtId="0" fontId="3" fillId="0" borderId="12" xfId="0" applyFont="1" applyBorder="1" applyAlignment="1" applyProtection="1">
      <alignment horizontal="left"/>
    </xf>
    <xf numFmtId="0" fontId="3" fillId="0" borderId="12" xfId="0" applyFont="1" applyBorder="1" applyAlignment="1" applyProtection="1">
      <alignment horizontal="centerContinuous"/>
    </xf>
    <xf numFmtId="0" fontId="3" fillId="0" borderId="26" xfId="0" applyFont="1" applyBorder="1" applyAlignment="1" applyProtection="1">
      <alignment horizontal="centerContinuous"/>
    </xf>
    <xf numFmtId="0" fontId="32" fillId="0" borderId="3" xfId="0" applyFont="1" applyBorder="1" applyAlignment="1" applyProtection="1">
      <alignment horizontal="centerContinuous"/>
    </xf>
    <xf numFmtId="0" fontId="32" fillId="0" borderId="0" xfId="0" applyFont="1" applyBorder="1" applyAlignment="1" applyProtection="1">
      <alignment horizontal="centerContinuous"/>
    </xf>
    <xf numFmtId="0" fontId="32" fillId="3" borderId="0" xfId="0" applyFont="1" applyFill="1" applyBorder="1" applyAlignment="1" applyProtection="1">
      <alignment horizontal="centerContinuous"/>
    </xf>
    <xf numFmtId="0" fontId="23" fillId="3" borderId="8" xfId="0" applyFont="1" applyFill="1" applyBorder="1" applyAlignment="1" applyProtection="1">
      <alignment horizontal="left"/>
    </xf>
    <xf numFmtId="0" fontId="6" fillId="3" borderId="32" xfId="0" applyFont="1" applyFill="1" applyBorder="1" applyAlignment="1" applyProtection="1">
      <alignment vertical="center" wrapText="1"/>
    </xf>
    <xf numFmtId="0" fontId="24" fillId="5" borderId="25" xfId="0" applyFont="1" applyFill="1" applyBorder="1" applyAlignment="1" applyProtection="1">
      <alignment horizontal="centerContinuous"/>
    </xf>
    <xf numFmtId="0" fontId="12" fillId="5" borderId="12" xfId="0" applyFont="1" applyFill="1" applyBorder="1" applyAlignment="1" applyProtection="1">
      <alignment horizontal="centerContinuous"/>
    </xf>
    <xf numFmtId="0" fontId="12" fillId="5" borderId="26" xfId="0" applyFont="1" applyFill="1" applyBorder="1" applyAlignment="1" applyProtection="1">
      <alignment horizontal="centerContinuous"/>
    </xf>
    <xf numFmtId="0" fontId="20" fillId="5" borderId="2" xfId="0" applyFont="1" applyFill="1" applyBorder="1" applyProtection="1"/>
    <xf numFmtId="0" fontId="10" fillId="5" borderId="2" xfId="0" applyFont="1" applyFill="1" applyBorder="1" applyProtection="1"/>
    <xf numFmtId="0" fontId="10" fillId="0" borderId="0" xfId="0" applyFont="1" applyProtection="1"/>
    <xf numFmtId="0" fontId="3" fillId="5" borderId="2" xfId="0" applyFont="1" applyFill="1" applyBorder="1" applyProtection="1"/>
    <xf numFmtId="165" fontId="6" fillId="2" borderId="1" xfId="2" applyFont="1" applyFill="1" applyBorder="1" applyProtection="1">
      <protection locked="0"/>
    </xf>
    <xf numFmtId="169" fontId="6" fillId="2" borderId="1" xfId="0" applyNumberFormat="1" applyFont="1" applyFill="1" applyBorder="1" applyAlignment="1" applyProtection="1">
      <alignment horizontal="center"/>
      <protection locked="0"/>
    </xf>
    <xf numFmtId="169" fontId="6" fillId="2" borderId="23" xfId="0" applyNumberFormat="1" applyFont="1" applyFill="1" applyBorder="1" applyAlignment="1" applyProtection="1">
      <alignment horizontal="center"/>
      <protection locked="0"/>
    </xf>
    <xf numFmtId="0" fontId="6" fillId="2" borderId="32"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7" fillId="0" borderId="0" xfId="0" applyFont="1" applyAlignment="1" applyProtection="1">
      <alignment horizontal="left" vertical="center" wrapText="1"/>
    </xf>
    <xf numFmtId="166" fontId="23" fillId="0" borderId="0" xfId="1" applyFont="1" applyAlignment="1" applyProtection="1">
      <alignment horizontal="left" vertical="center"/>
    </xf>
    <xf numFmtId="0" fontId="7" fillId="0" borderId="0" xfId="0" applyFont="1" applyAlignment="1" applyProtection="1">
      <alignment horizontal="left" vertical="center"/>
    </xf>
    <xf numFmtId="0" fontId="4" fillId="0" borderId="0" xfId="0" applyFont="1" applyBorder="1" applyAlignment="1" applyProtection="1">
      <alignment horizontal="centerContinuous" vertical="center"/>
    </xf>
    <xf numFmtId="0" fontId="3" fillId="0" borderId="11" xfId="0" applyFont="1" applyBorder="1" applyAlignment="1" applyProtection="1">
      <alignment horizontal="left" vertical="center"/>
    </xf>
    <xf numFmtId="0" fontId="4" fillId="0" borderId="11" xfId="0" applyFont="1" applyBorder="1" applyAlignment="1" applyProtection="1">
      <alignment horizontal="centerContinuous" vertical="center"/>
    </xf>
    <xf numFmtId="1" fontId="3" fillId="0" borderId="11" xfId="0" applyNumberFormat="1" applyFont="1" applyBorder="1" applyAlignment="1" applyProtection="1">
      <alignment horizontal="center"/>
    </xf>
    <xf numFmtId="0" fontId="8" fillId="4" borderId="6" xfId="0" applyFont="1" applyFill="1" applyBorder="1" applyAlignment="1" applyProtection="1">
      <alignment horizontal="centerContinuous" vertical="center"/>
    </xf>
    <xf numFmtId="0" fontId="8" fillId="4" borderId="3" xfId="0" applyFont="1" applyFill="1" applyBorder="1" applyAlignment="1" applyProtection="1">
      <alignment horizontal="centerContinuous" vertical="center"/>
    </xf>
    <xf numFmtId="0" fontId="7" fillId="4" borderId="3" xfId="0" applyFont="1" applyFill="1" applyBorder="1" applyAlignment="1" applyProtection="1">
      <alignment horizontal="centerContinuous" vertical="center"/>
    </xf>
    <xf numFmtId="0" fontId="7" fillId="4" borderId="7" xfId="0" applyFont="1" applyFill="1" applyBorder="1" applyAlignment="1" applyProtection="1">
      <alignment horizontal="centerContinuous" vertical="center"/>
    </xf>
    <xf numFmtId="0" fontId="13" fillId="0" borderId="7" xfId="0" applyFont="1" applyBorder="1" applyAlignment="1" applyProtection="1">
      <alignment horizontal="centerContinuous" vertical="center"/>
    </xf>
    <xf numFmtId="0" fontId="6" fillId="4" borderId="7" xfId="0" applyFont="1" applyFill="1" applyBorder="1" applyAlignment="1" applyProtection="1">
      <alignment horizontal="centerContinuous" vertical="center"/>
    </xf>
    <xf numFmtId="1" fontId="3" fillId="0" borderId="7" xfId="0" applyNumberFormat="1" applyFont="1" applyBorder="1" applyAlignment="1" applyProtection="1">
      <alignment horizontal="center"/>
    </xf>
    <xf numFmtId="166" fontId="6" fillId="4" borderId="2" xfId="1" applyFont="1" applyFill="1" applyBorder="1" applyAlignment="1" applyProtection="1">
      <alignment horizontal="center" vertical="center"/>
    </xf>
    <xf numFmtId="166" fontId="6" fillId="4" borderId="25" xfId="1" applyFont="1" applyFill="1" applyBorder="1" applyAlignment="1" applyProtection="1">
      <alignment horizontal="center" vertical="center"/>
    </xf>
    <xf numFmtId="0" fontId="7" fillId="4" borderId="8"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4" xfId="0" applyFont="1" applyFill="1" applyBorder="1" applyAlignment="1" applyProtection="1">
      <alignment vertical="center"/>
    </xf>
    <xf numFmtId="0" fontId="8" fillId="4" borderId="7" xfId="0" applyFont="1" applyFill="1" applyBorder="1" applyAlignment="1" applyProtection="1">
      <alignment horizontal="centerContinuous" vertical="center"/>
    </xf>
    <xf numFmtId="166" fontId="6" fillId="4" borderId="4" xfId="1" applyFont="1" applyFill="1" applyBorder="1" applyAlignment="1" applyProtection="1">
      <alignment vertical="center"/>
    </xf>
    <xf numFmtId="166" fontId="6" fillId="4" borderId="8" xfId="1" applyFont="1" applyFill="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9" xfId="0" applyFont="1" applyBorder="1" applyAlignment="1" applyProtection="1">
      <alignment horizontal="center" vertical="center"/>
    </xf>
    <xf numFmtId="0" fontId="7" fillId="0" borderId="11" xfId="0" applyFont="1" applyBorder="1" applyAlignment="1" applyProtection="1">
      <alignment vertical="center"/>
    </xf>
    <xf numFmtId="0" fontId="11" fillId="0" borderId="0" xfId="0" applyFont="1" applyBorder="1" applyProtection="1"/>
    <xf numFmtId="0" fontId="3" fillId="3" borderId="41" xfId="0" applyFont="1" applyFill="1" applyBorder="1" applyAlignment="1" applyProtection="1">
      <alignment horizontal="center"/>
    </xf>
    <xf numFmtId="0" fontId="6" fillId="0" borderId="42" xfId="0" applyFont="1" applyBorder="1" applyProtection="1"/>
    <xf numFmtId="0" fontId="3" fillId="3" borderId="43" xfId="0" applyFont="1" applyFill="1" applyBorder="1" applyAlignment="1" applyProtection="1">
      <alignment horizontal="center"/>
    </xf>
    <xf numFmtId="0" fontId="3" fillId="4" borderId="0" xfId="0" applyFont="1" applyFill="1" applyBorder="1" applyAlignment="1" applyProtection="1">
      <alignment horizontal="center"/>
    </xf>
    <xf numFmtId="165" fontId="6" fillId="4" borderId="44" xfId="2" applyFont="1" applyFill="1" applyBorder="1" applyProtection="1"/>
    <xf numFmtId="1" fontId="6" fillId="4" borderId="27" xfId="1" applyNumberFormat="1" applyFont="1" applyFill="1" applyBorder="1" applyAlignment="1" applyProtection="1">
      <alignment horizontal="center"/>
    </xf>
    <xf numFmtId="0" fontId="6" fillId="0" borderId="0" xfId="0" applyFont="1" applyBorder="1" applyAlignment="1" applyProtection="1">
      <alignment horizontal="right"/>
    </xf>
    <xf numFmtId="1" fontId="6" fillId="0" borderId="0" xfId="0" applyNumberFormat="1" applyFont="1" applyBorder="1" applyAlignment="1" applyProtection="1">
      <alignment horizontal="center"/>
    </xf>
    <xf numFmtId="0" fontId="6" fillId="0" borderId="0" xfId="0" quotePrefix="1" applyFont="1" applyBorder="1" applyProtection="1"/>
    <xf numFmtId="0" fontId="6" fillId="0" borderId="4" xfId="0" applyFont="1" applyBorder="1" applyAlignment="1" applyProtection="1">
      <alignment horizontal="center"/>
    </xf>
    <xf numFmtId="0" fontId="16" fillId="0" borderId="3" xfId="0" applyFont="1" applyBorder="1" applyProtection="1"/>
    <xf numFmtId="0" fontId="11" fillId="0" borderId="3" xfId="0" applyFont="1" applyBorder="1" applyProtection="1"/>
    <xf numFmtId="0" fontId="3" fillId="0" borderId="3" xfId="0" applyFont="1" applyBorder="1" applyProtection="1"/>
    <xf numFmtId="0" fontId="7" fillId="3" borderId="28" xfId="0" applyFont="1" applyFill="1" applyBorder="1" applyAlignment="1" applyProtection="1">
      <alignment horizontal="centerContinuous"/>
    </xf>
    <xf numFmtId="0" fontId="7" fillId="3" borderId="24" xfId="0" applyFont="1" applyFill="1" applyBorder="1" applyAlignment="1" applyProtection="1">
      <alignment horizontal="centerContinuous"/>
    </xf>
    <xf numFmtId="0" fontId="6" fillId="3" borderId="44" xfId="0" applyFont="1" applyFill="1" applyBorder="1" applyAlignment="1" applyProtection="1">
      <alignment horizontal="centerContinuous"/>
    </xf>
    <xf numFmtId="0" fontId="6" fillId="3" borderId="23" xfId="0" applyFont="1" applyFill="1" applyBorder="1" applyAlignment="1" applyProtection="1">
      <alignment horizontal="center" wrapText="1"/>
    </xf>
    <xf numFmtId="0" fontId="6" fillId="3" borderId="45" xfId="0" applyFont="1" applyFill="1" applyBorder="1" applyAlignment="1" applyProtection="1">
      <alignment horizontal="center" wrapText="1"/>
    </xf>
    <xf numFmtId="0" fontId="6" fillId="3" borderId="31" xfId="0" applyFont="1" applyFill="1" applyBorder="1" applyAlignment="1" applyProtection="1">
      <alignment horizontal="center" wrapText="1"/>
    </xf>
    <xf numFmtId="0" fontId="6" fillId="0" borderId="15" xfId="0" applyFont="1" applyBorder="1" applyAlignment="1" applyProtection="1">
      <alignment horizontal="right"/>
    </xf>
    <xf numFmtId="0" fontId="6" fillId="0" borderId="32" xfId="0" applyFont="1" applyBorder="1" applyAlignment="1" applyProtection="1">
      <alignment horizontal="left"/>
    </xf>
    <xf numFmtId="0" fontId="6" fillId="0" borderId="29" xfId="0" applyFont="1" applyBorder="1" applyAlignment="1" applyProtection="1">
      <alignment wrapText="1"/>
    </xf>
    <xf numFmtId="0" fontId="6" fillId="0" borderId="30" xfId="0" applyFont="1" applyBorder="1" applyAlignment="1" applyProtection="1">
      <alignment wrapText="1"/>
    </xf>
    <xf numFmtId="170" fontId="6" fillId="0" borderId="14" xfId="1" applyNumberFormat="1" applyFont="1" applyBorder="1" applyAlignment="1" applyProtection="1">
      <alignment horizontal="center"/>
    </xf>
    <xf numFmtId="170" fontId="6" fillId="0" borderId="33" xfId="1" applyNumberFormat="1" applyFont="1" applyBorder="1" applyAlignment="1" applyProtection="1">
      <alignment horizontal="center"/>
    </xf>
    <xf numFmtId="170" fontId="6" fillId="0" borderId="29" xfId="1" applyNumberFormat="1" applyFont="1" applyBorder="1" applyAlignment="1" applyProtection="1">
      <alignment horizontal="center"/>
    </xf>
    <xf numFmtId="0" fontId="6" fillId="0" borderId="32" xfId="0" applyFont="1" applyBorder="1" applyAlignment="1" applyProtection="1"/>
    <xf numFmtId="0" fontId="6" fillId="0" borderId="29" xfId="0" applyFont="1" applyBorder="1" applyAlignment="1" applyProtection="1"/>
    <xf numFmtId="0" fontId="6" fillId="0" borderId="29" xfId="0" applyFont="1" applyBorder="1" applyAlignment="1" applyProtection="1">
      <alignment horizontal="left" wrapText="1"/>
    </xf>
    <xf numFmtId="0" fontId="6" fillId="0" borderId="24" xfId="0" applyFont="1" applyBorder="1" applyAlignment="1" applyProtection="1">
      <alignment horizontal="left" wrapText="1"/>
    </xf>
    <xf numFmtId="0" fontId="6" fillId="0" borderId="30" xfId="0" applyFont="1" applyBorder="1" applyAlignment="1" applyProtection="1">
      <alignment horizontal="left" wrapText="1"/>
    </xf>
    <xf numFmtId="170" fontId="6" fillId="0" borderId="36" xfId="1" applyNumberFormat="1" applyFont="1" applyBorder="1" applyAlignment="1" applyProtection="1">
      <alignment horizontal="center"/>
    </xf>
    <xf numFmtId="0" fontId="6" fillId="0" borderId="24" xfId="0" applyFont="1" applyBorder="1" applyProtection="1"/>
    <xf numFmtId="0" fontId="3" fillId="0" borderId="29" xfId="0" applyFont="1" applyBorder="1" applyProtection="1"/>
    <xf numFmtId="0" fontId="19" fillId="0" borderId="0" xfId="0" applyFont="1" applyProtection="1"/>
    <xf numFmtId="1" fontId="6" fillId="0" borderId="12" xfId="1" applyNumberFormat="1" applyFont="1" applyBorder="1" applyAlignment="1" applyProtection="1"/>
    <xf numFmtId="0" fontId="3" fillId="0" borderId="12" xfId="0" quotePrefix="1" applyFont="1" applyBorder="1" applyProtection="1"/>
    <xf numFmtId="0" fontId="6" fillId="0" borderId="26" xfId="0" applyFont="1" applyBorder="1" applyProtection="1"/>
    <xf numFmtId="0" fontId="3" fillId="4" borderId="0" xfId="0" applyFont="1" applyFill="1" applyBorder="1" applyProtection="1"/>
    <xf numFmtId="0" fontId="14" fillId="3" borderId="30" xfId="0" applyFont="1" applyFill="1" applyBorder="1" applyAlignment="1" applyProtection="1">
      <alignment horizontal="centerContinuous" vertical="center" wrapText="1"/>
    </xf>
    <xf numFmtId="0" fontId="14" fillId="3" borderId="46" xfId="0" applyFont="1" applyFill="1" applyBorder="1" applyAlignment="1" applyProtection="1">
      <alignment horizontal="centerContinuous" vertical="center" wrapText="1"/>
    </xf>
    <xf numFmtId="0" fontId="14" fillId="3" borderId="23" xfId="0" applyFont="1" applyFill="1" applyBorder="1" applyAlignment="1" applyProtection="1">
      <alignment horizontal="centerContinuous" vertical="center" wrapText="1"/>
    </xf>
    <xf numFmtId="0" fontId="8" fillId="0" borderId="0" xfId="0" applyFont="1" applyBorder="1" applyAlignment="1" applyProtection="1">
      <alignment horizontal="left"/>
    </xf>
    <xf numFmtId="0" fontId="15" fillId="3" borderId="0" xfId="0" applyFont="1" applyFill="1" applyBorder="1" applyAlignment="1" applyProtection="1">
      <alignment horizontal="centerContinuous" vertical="center" wrapText="1"/>
    </xf>
    <xf numFmtId="0" fontId="15" fillId="3" borderId="27" xfId="0" applyFont="1" applyFill="1" applyBorder="1" applyAlignment="1" applyProtection="1">
      <alignment horizontal="centerContinuous" vertical="center" wrapText="1"/>
    </xf>
    <xf numFmtId="0" fontId="15" fillId="3" borderId="35" xfId="0" applyFont="1" applyFill="1" applyBorder="1" applyAlignment="1" applyProtection="1">
      <alignment horizontal="centerContinuous" vertical="center" wrapText="1"/>
    </xf>
    <xf numFmtId="176" fontId="3" fillId="0" borderId="0" xfId="0" applyNumberFormat="1" applyFont="1" applyProtection="1"/>
    <xf numFmtId="0" fontId="12" fillId="4" borderId="8" xfId="0" applyFont="1" applyFill="1" applyBorder="1" applyProtection="1"/>
    <xf numFmtId="9" fontId="7" fillId="3" borderId="0" xfId="0" applyNumberFormat="1" applyFont="1" applyFill="1" applyBorder="1" applyAlignment="1" applyProtection="1">
      <alignment horizontal="center"/>
    </xf>
    <xf numFmtId="9" fontId="7" fillId="3" borderId="24" xfId="0" applyNumberFormat="1" applyFont="1" applyFill="1" applyBorder="1" applyAlignment="1" applyProtection="1">
      <alignment horizontal="center"/>
    </xf>
    <xf numFmtId="9" fontId="7" fillId="3" borderId="44" xfId="0" applyNumberFormat="1" applyFont="1" applyFill="1" applyBorder="1" applyAlignment="1" applyProtection="1">
      <alignment horizontal="center"/>
    </xf>
    <xf numFmtId="0" fontId="3" fillId="0" borderId="47" xfId="0" applyFont="1" applyBorder="1" applyAlignment="1" applyProtection="1">
      <alignment horizontal="left"/>
    </xf>
    <xf numFmtId="0" fontId="6" fillId="3" borderId="48" xfId="0" applyFont="1" applyFill="1" applyBorder="1" applyAlignment="1" applyProtection="1">
      <alignment vertical="center"/>
    </xf>
    <xf numFmtId="0" fontId="6" fillId="3" borderId="42" xfId="0" applyFont="1" applyFill="1" applyBorder="1" applyAlignment="1" applyProtection="1">
      <alignment vertical="center"/>
    </xf>
    <xf numFmtId="9" fontId="6" fillId="3" borderId="42" xfId="3" applyNumberFormat="1" applyFont="1" applyFill="1" applyBorder="1" applyAlignment="1" applyProtection="1">
      <alignment horizontal="right" vertical="center"/>
    </xf>
    <xf numFmtId="0" fontId="29" fillId="3" borderId="6"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3" borderId="7" xfId="0" applyFont="1" applyFill="1" applyBorder="1" applyAlignment="1" applyProtection="1">
      <alignment horizontal="center" vertical="center"/>
    </xf>
    <xf numFmtId="0" fontId="6" fillId="3" borderId="32" xfId="0" applyFont="1" applyFill="1" applyBorder="1" applyAlignment="1" applyProtection="1">
      <alignment vertical="center"/>
    </xf>
    <xf numFmtId="0" fontId="3" fillId="3" borderId="29" xfId="0" applyFont="1" applyFill="1" applyBorder="1" applyAlignment="1" applyProtection="1">
      <alignment vertical="center"/>
    </xf>
    <xf numFmtId="9" fontId="6" fillId="3" borderId="29" xfId="3" applyNumberFormat="1" applyFont="1" applyFill="1" applyBorder="1" applyAlignment="1" applyProtection="1">
      <alignment horizontal="right" vertical="center"/>
    </xf>
    <xf numFmtId="166" fontId="31" fillId="3" borderId="8" xfId="1" applyFont="1" applyFill="1" applyBorder="1" applyAlignment="1" applyProtection="1">
      <alignment horizontal="center" vertical="center"/>
    </xf>
    <xf numFmtId="166" fontId="31" fillId="3" borderId="0" xfId="1" applyFont="1" applyFill="1" applyBorder="1" applyAlignment="1" applyProtection="1">
      <alignment horizontal="center" vertical="center"/>
    </xf>
    <xf numFmtId="166" fontId="31" fillId="3" borderId="29" xfId="1" applyFont="1" applyFill="1" applyBorder="1" applyAlignment="1" applyProtection="1">
      <alignment horizontal="center" vertical="center"/>
    </xf>
    <xf numFmtId="166" fontId="31" fillId="3" borderId="4" xfId="1" applyFont="1" applyFill="1" applyBorder="1" applyAlignment="1" applyProtection="1">
      <alignment horizontal="center" vertical="center"/>
    </xf>
    <xf numFmtId="0" fontId="19" fillId="0" borderId="0" xfId="0" applyFont="1" applyBorder="1" applyProtection="1"/>
    <xf numFmtId="0" fontId="6" fillId="0" borderId="32" xfId="0" applyFont="1" applyBorder="1" applyAlignment="1" applyProtection="1">
      <alignment horizontal="center" vertical="center"/>
    </xf>
    <xf numFmtId="176" fontId="16" fillId="0" borderId="0" xfId="1" applyNumberFormat="1" applyFont="1" applyBorder="1" applyAlignment="1" applyProtection="1">
      <alignment horizontal="right"/>
    </xf>
    <xf numFmtId="0" fontId="6" fillId="4" borderId="32" xfId="0"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6" fillId="4" borderId="36" xfId="0"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6" fillId="0" borderId="37" xfId="0" applyFont="1" applyBorder="1" applyAlignment="1" applyProtection="1">
      <alignment horizontal="center" vertical="center"/>
    </xf>
    <xf numFmtId="0" fontId="26" fillId="0" borderId="6" xfId="0" applyFont="1" applyBorder="1" applyProtection="1"/>
    <xf numFmtId="0" fontId="26" fillId="0" borderId="3" xfId="0" applyFont="1" applyBorder="1" applyProtection="1"/>
    <xf numFmtId="0" fontId="19" fillId="0" borderId="3" xfId="0" applyFont="1" applyBorder="1" applyProtection="1"/>
    <xf numFmtId="170" fontId="16" fillId="0" borderId="3" xfId="1" applyNumberFormat="1" applyFont="1" applyBorder="1" applyAlignment="1" applyProtection="1">
      <alignment horizontal="center" vertical="center"/>
    </xf>
    <xf numFmtId="0" fontId="16" fillId="0" borderId="3" xfId="0" applyFont="1" applyBorder="1" applyAlignment="1" applyProtection="1">
      <alignment horizontal="center" vertical="center"/>
    </xf>
    <xf numFmtId="0" fontId="26" fillId="4" borderId="10" xfId="0" applyFont="1" applyFill="1" applyBorder="1" applyProtection="1"/>
    <xf numFmtId="0" fontId="26" fillId="4" borderId="11" xfId="0" applyFont="1" applyFill="1" applyBorder="1" applyProtection="1"/>
    <xf numFmtId="0" fontId="16" fillId="4" borderId="11" xfId="0" applyFont="1" applyFill="1" applyBorder="1" applyProtection="1"/>
    <xf numFmtId="0" fontId="19" fillId="4" borderId="0" xfId="0" applyFont="1" applyFill="1" applyProtection="1"/>
    <xf numFmtId="9" fontId="16" fillId="4" borderId="11" xfId="3" applyNumberFormat="1" applyFont="1" applyFill="1" applyBorder="1" applyAlignment="1" applyProtection="1">
      <alignment horizontal="right"/>
    </xf>
    <xf numFmtId="0" fontId="19" fillId="4" borderId="11" xfId="0" applyFont="1" applyFill="1" applyBorder="1" applyAlignment="1" applyProtection="1">
      <alignment horizontal="center"/>
    </xf>
    <xf numFmtId="0" fontId="16" fillId="4" borderId="11" xfId="0" applyFont="1" applyFill="1" applyBorder="1" applyAlignment="1" applyProtection="1">
      <alignment horizontal="center" vertical="center"/>
    </xf>
    <xf numFmtId="9" fontId="16" fillId="4" borderId="11" xfId="0" applyNumberFormat="1" applyFont="1" applyFill="1" applyBorder="1" applyProtection="1"/>
    <xf numFmtId="0" fontId="6" fillId="2" borderId="14"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23" fillId="0" borderId="0" xfId="0" applyFont="1" applyAlignment="1" applyProtection="1">
      <alignment horizontal="left" vertical="center"/>
    </xf>
    <xf numFmtId="0" fontId="23" fillId="0" borderId="0" xfId="0" applyFont="1" applyAlignment="1" applyProtection="1">
      <alignment horizontal="centerContinuous" vertical="center"/>
    </xf>
    <xf numFmtId="166" fontId="6" fillId="4" borderId="2" xfId="1" applyFont="1" applyFill="1" applyBorder="1" applyAlignment="1" applyProtection="1">
      <alignment vertical="center"/>
    </xf>
    <xf numFmtId="166" fontId="6" fillId="0" borderId="0" xfId="1" applyFont="1" applyBorder="1" applyAlignment="1" applyProtection="1">
      <alignment horizontal="center" vertical="center"/>
    </xf>
    <xf numFmtId="166" fontId="6" fillId="0" borderId="4" xfId="1" applyFont="1" applyBorder="1" applyAlignment="1" applyProtection="1">
      <alignment horizontal="center" vertical="center"/>
    </xf>
    <xf numFmtId="0" fontId="6" fillId="4" borderId="10" xfId="0" applyFont="1" applyFill="1" applyBorder="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horizontal="center" vertical="center"/>
    </xf>
    <xf numFmtId="0" fontId="6" fillId="0" borderId="7" xfId="0" applyFont="1" applyBorder="1" applyAlignment="1" applyProtection="1">
      <alignment horizontal="center"/>
    </xf>
    <xf numFmtId="0" fontId="3" fillId="3" borderId="4" xfId="0" applyFont="1" applyFill="1" applyBorder="1" applyAlignment="1" applyProtection="1">
      <alignment horizontal="center"/>
    </xf>
    <xf numFmtId="0" fontId="6" fillId="3" borderId="24" xfId="0" applyFont="1" applyFill="1" applyBorder="1" applyAlignment="1" applyProtection="1">
      <alignment horizontal="centerContinuous"/>
    </xf>
    <xf numFmtId="165" fontId="6" fillId="4" borderId="45" xfId="2" applyFont="1" applyFill="1" applyBorder="1" applyProtection="1"/>
    <xf numFmtId="0" fontId="6" fillId="3" borderId="19" xfId="0" applyFont="1" applyFill="1" applyBorder="1" applyAlignment="1" applyProtection="1">
      <alignment horizontal="center" wrapText="1"/>
    </xf>
    <xf numFmtId="0" fontId="6" fillId="3" borderId="0" xfId="0" applyFont="1" applyFill="1" applyBorder="1" applyAlignment="1" applyProtection="1">
      <alignment horizontal="center" wrapText="1"/>
    </xf>
    <xf numFmtId="165" fontId="6" fillId="4" borderId="50" xfId="2" applyFont="1" applyFill="1" applyBorder="1" applyProtection="1"/>
    <xf numFmtId="169" fontId="6" fillId="4" borderId="51" xfId="0" applyNumberFormat="1" applyFont="1" applyFill="1" applyBorder="1" applyAlignment="1" applyProtection="1">
      <alignment horizontal="center"/>
    </xf>
    <xf numFmtId="0" fontId="3" fillId="0" borderId="15" xfId="0" applyFont="1" applyBorder="1" applyProtection="1"/>
    <xf numFmtId="167" fontId="6" fillId="0" borderId="4" xfId="0" applyNumberFormat="1" applyFont="1" applyBorder="1" applyProtection="1"/>
    <xf numFmtId="169" fontId="6" fillId="0" borderId="8" xfId="0" applyNumberFormat="1" applyFont="1" applyBorder="1" applyAlignment="1" applyProtection="1">
      <alignment horizontal="center"/>
    </xf>
    <xf numFmtId="9" fontId="6" fillId="0" borderId="52" xfId="0" applyNumberFormat="1" applyFont="1" applyBorder="1" applyProtection="1"/>
    <xf numFmtId="9" fontId="6" fillId="0" borderId="23" xfId="3" applyFont="1" applyBorder="1" applyAlignment="1" applyProtection="1">
      <alignment horizontal="right"/>
    </xf>
    <xf numFmtId="0" fontId="6" fillId="0" borderId="11" xfId="0" applyFont="1" applyBorder="1" applyAlignment="1" applyProtection="1">
      <alignment wrapText="1"/>
    </xf>
    <xf numFmtId="0" fontId="6" fillId="0" borderId="10" xfId="0" applyFont="1" applyBorder="1" applyAlignment="1" applyProtection="1">
      <alignment wrapText="1"/>
    </xf>
    <xf numFmtId="0" fontId="6" fillId="0" borderId="53" xfId="0" applyFont="1" applyBorder="1" applyAlignment="1" applyProtection="1">
      <alignment wrapText="1"/>
    </xf>
    <xf numFmtId="0" fontId="6" fillId="0" borderId="9" xfId="0" applyFont="1" applyBorder="1" applyAlignment="1" applyProtection="1">
      <alignment wrapText="1"/>
    </xf>
    <xf numFmtId="37" fontId="6" fillId="0" borderId="12" xfId="1" applyNumberFormat="1" applyFont="1" applyBorder="1" applyProtection="1"/>
    <xf numFmtId="0" fontId="11" fillId="0" borderId="8" xfId="0" applyFont="1" applyBorder="1" applyAlignment="1" applyProtection="1"/>
    <xf numFmtId="0" fontId="6" fillId="0" borderId="0" xfId="0" applyFont="1" applyBorder="1" applyAlignment="1" applyProtection="1"/>
    <xf numFmtId="0" fontId="14" fillId="3" borderId="31" xfId="0" applyFont="1" applyFill="1" applyBorder="1" applyAlignment="1" applyProtection="1">
      <alignment horizontal="centerContinuous" vertical="center" wrapText="1"/>
    </xf>
    <xf numFmtId="0" fontId="3" fillId="0" borderId="9" xfId="0" applyFont="1" applyBorder="1" applyAlignment="1" applyProtection="1">
      <alignment horizontal="centerContinuous"/>
    </xf>
    <xf numFmtId="0" fontId="7" fillId="0" borderId="8" xfId="0" applyFont="1" applyBorder="1" applyAlignment="1" applyProtection="1">
      <alignment vertical="center" wrapText="1"/>
    </xf>
    <xf numFmtId="0" fontId="7" fillId="0" borderId="0" xfId="0" applyFont="1" applyBorder="1" applyAlignment="1" applyProtection="1">
      <alignment vertical="center" wrapText="1"/>
    </xf>
    <xf numFmtId="170" fontId="6" fillId="0" borderId="12" xfId="1" applyNumberFormat="1" applyFont="1" applyBorder="1" applyAlignment="1" applyProtection="1"/>
    <xf numFmtId="0" fontId="7" fillId="0" borderId="5" xfId="0" applyFont="1" applyBorder="1" applyAlignment="1" applyProtection="1">
      <alignment vertical="center" wrapText="1"/>
    </xf>
    <xf numFmtId="0" fontId="7" fillId="0" borderId="27" xfId="0" applyFont="1" applyBorder="1" applyAlignment="1" applyProtection="1">
      <alignment vertical="center" wrapText="1"/>
    </xf>
    <xf numFmtId="9" fontId="7" fillId="3" borderId="29" xfId="0" applyNumberFormat="1" applyFont="1" applyFill="1" applyBorder="1" applyAlignment="1" applyProtection="1">
      <alignment horizontal="center"/>
    </xf>
    <xf numFmtId="9" fontId="7" fillId="3" borderId="30" xfId="0" applyNumberFormat="1" applyFont="1" applyFill="1" applyBorder="1" applyAlignment="1" applyProtection="1">
      <alignment horizontal="center"/>
    </xf>
    <xf numFmtId="0" fontId="19" fillId="0" borderId="30" xfId="0" applyFont="1" applyBorder="1" applyAlignment="1" applyProtection="1">
      <alignment vertical="center"/>
    </xf>
    <xf numFmtId="0" fontId="3" fillId="4" borderId="29" xfId="0" applyFont="1" applyFill="1" applyBorder="1" applyAlignment="1" applyProtection="1">
      <alignment vertical="center"/>
    </xf>
    <xf numFmtId="170" fontId="6" fillId="0" borderId="16" xfId="1" applyNumberFormat="1" applyFont="1" applyBorder="1" applyAlignment="1" applyProtection="1">
      <alignment horizontal="center"/>
    </xf>
    <xf numFmtId="0" fontId="6" fillId="0" borderId="49" xfId="0" applyFont="1" applyBorder="1" applyAlignment="1" applyProtection="1">
      <alignment horizontal="center"/>
    </xf>
    <xf numFmtId="0" fontId="6" fillId="0" borderId="44" xfId="0" applyFont="1" applyBorder="1" applyAlignment="1" applyProtection="1">
      <alignment horizontal="center"/>
    </xf>
    <xf numFmtId="0" fontId="6" fillId="0" borderId="16" xfId="0" applyFont="1" applyBorder="1" applyAlignment="1" applyProtection="1">
      <alignment horizontal="center"/>
    </xf>
    <xf numFmtId="0" fontId="10" fillId="0" borderId="0" xfId="0" applyFont="1" applyBorder="1" applyProtection="1"/>
    <xf numFmtId="9" fontId="16" fillId="0" borderId="3" xfId="3" applyNumberFormat="1" applyFont="1" applyBorder="1" applyAlignment="1" applyProtection="1">
      <alignment horizontal="right"/>
    </xf>
    <xf numFmtId="0" fontId="19" fillId="0" borderId="3" xfId="0" applyFont="1" applyBorder="1" applyAlignment="1" applyProtection="1">
      <alignment horizontal="center"/>
    </xf>
    <xf numFmtId="0" fontId="30" fillId="0" borderId="3" xfId="0" applyFont="1" applyBorder="1" applyAlignment="1" applyProtection="1">
      <alignment horizontal="center" vertical="center"/>
    </xf>
    <xf numFmtId="0" fontId="6" fillId="4" borderId="8" xfId="0" applyFont="1" applyFill="1" applyBorder="1" applyAlignment="1" applyProtection="1">
      <alignment horizontal="left" vertical="center" wrapText="1"/>
    </xf>
    <xf numFmtId="0" fontId="3" fillId="4" borderId="0" xfId="0" applyFont="1" applyFill="1" applyProtection="1"/>
    <xf numFmtId="0" fontId="6" fillId="4" borderId="0" xfId="0" applyFont="1" applyFill="1" applyBorder="1" applyAlignment="1" applyProtection="1">
      <alignment horizontal="left" vertical="center" wrapText="1"/>
    </xf>
    <xf numFmtId="0" fontId="6" fillId="4" borderId="0" xfId="0" applyFont="1" applyFill="1" applyBorder="1" applyAlignment="1" applyProtection="1"/>
    <xf numFmtId="0" fontId="7" fillId="4" borderId="10" xfId="0" applyFont="1" applyFill="1" applyBorder="1" applyProtection="1"/>
    <xf numFmtId="0" fontId="6" fillId="4" borderId="11" xfId="0" applyFont="1" applyFill="1" applyBorder="1" applyAlignment="1" applyProtection="1"/>
    <xf numFmtId="0" fontId="6" fillId="0" borderId="11" xfId="0" applyFont="1" applyBorder="1" applyAlignment="1" applyProtection="1"/>
    <xf numFmtId="0" fontId="6" fillId="2" borderId="50"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23" fillId="0" borderId="0" xfId="0" applyFont="1" applyAlignment="1" applyProtection="1">
      <alignment vertical="center"/>
    </xf>
    <xf numFmtId="0" fontId="6" fillId="0" borderId="0" xfId="0" applyFont="1" applyAlignment="1" applyProtection="1">
      <alignment horizontal="centerContinuous" vertical="center"/>
    </xf>
    <xf numFmtId="0" fontId="6" fillId="4" borderId="2" xfId="0" applyFont="1" applyFill="1" applyBorder="1" applyAlignment="1" applyProtection="1">
      <alignment vertical="center"/>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vertical="center"/>
    </xf>
    <xf numFmtId="164" fontId="6" fillId="0" borderId="12" xfId="1" applyNumberFormat="1" applyFont="1" applyBorder="1" applyProtection="1"/>
    <xf numFmtId="170" fontId="6" fillId="0" borderId="0" xfId="1" applyNumberFormat="1" applyFont="1" applyBorder="1" applyAlignment="1" applyProtection="1"/>
    <xf numFmtId="0" fontId="6" fillId="0" borderId="6" xfId="0" applyFont="1" applyBorder="1" applyAlignment="1" applyProtection="1">
      <alignment horizontal="left" vertical="center"/>
    </xf>
    <xf numFmtId="0" fontId="3" fillId="0" borderId="10" xfId="0" applyFont="1" applyBorder="1" applyAlignment="1" applyProtection="1">
      <alignment vertical="center" wrapText="1"/>
    </xf>
    <xf numFmtId="0" fontId="7" fillId="3" borderId="5" xfId="0" applyFont="1" applyFill="1" applyBorder="1" applyProtection="1"/>
    <xf numFmtId="0" fontId="6" fillId="3" borderId="27" xfId="0" applyFont="1" applyFill="1" applyBorder="1" applyProtection="1"/>
    <xf numFmtId="0" fontId="3" fillId="3" borderId="0" xfId="0" applyFont="1" applyFill="1" applyBorder="1" applyProtection="1"/>
    <xf numFmtId="9" fontId="7" fillId="3" borderId="50" xfId="0" applyNumberFormat="1" applyFont="1" applyFill="1" applyBorder="1" applyAlignment="1" applyProtection="1">
      <alignment horizontal="center"/>
    </xf>
    <xf numFmtId="0" fontId="3" fillId="3" borderId="29" xfId="0" applyFont="1" applyFill="1" applyBorder="1" applyAlignment="1" applyProtection="1">
      <alignment horizontal="left"/>
    </xf>
    <xf numFmtId="0" fontId="6" fillId="3" borderId="29" xfId="0" applyFont="1" applyFill="1" applyBorder="1" applyProtection="1"/>
    <xf numFmtId="0" fontId="3" fillId="3" borderId="29" xfId="0" applyFont="1" applyFill="1" applyBorder="1" applyProtection="1"/>
    <xf numFmtId="0" fontId="6" fillId="3" borderId="29" xfId="0" applyFont="1" applyFill="1" applyBorder="1" applyAlignment="1" applyProtection="1">
      <alignment horizontal="center"/>
    </xf>
    <xf numFmtId="0" fontId="3" fillId="3" borderId="33" xfId="0" applyFont="1" applyFill="1" applyBorder="1" applyProtection="1"/>
    <xf numFmtId="9" fontId="16" fillId="0" borderId="0" xfId="1" applyNumberFormat="1" applyFont="1" applyBorder="1" applyAlignment="1" applyProtection="1">
      <alignment horizontal="right"/>
    </xf>
    <xf numFmtId="0" fontId="10" fillId="4" borderId="0" xfId="0" applyFont="1" applyFill="1" applyBorder="1" applyAlignment="1" applyProtection="1">
      <alignment vertical="center" wrapText="1"/>
    </xf>
    <xf numFmtId="0" fontId="6" fillId="3" borderId="0"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left" vertical="center"/>
    </xf>
    <xf numFmtId="0" fontId="10" fillId="4" borderId="0" xfId="0" applyFont="1" applyFill="1" applyBorder="1" applyProtection="1"/>
    <xf numFmtId="0" fontId="6" fillId="0" borderId="32" xfId="0" applyFont="1" applyBorder="1" applyProtection="1"/>
    <xf numFmtId="0" fontId="6" fillId="3" borderId="14"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7" fillId="3" borderId="8" xfId="0" applyFont="1" applyFill="1" applyBorder="1" applyProtection="1"/>
    <xf numFmtId="0" fontId="6" fillId="3" borderId="0" xfId="0" applyFont="1" applyFill="1" applyBorder="1" applyAlignment="1" applyProtection="1"/>
    <xf numFmtId="0" fontId="6" fillId="3" borderId="4" xfId="0" applyFont="1" applyFill="1" applyBorder="1" applyAlignment="1" applyProtection="1"/>
    <xf numFmtId="0" fontId="6" fillId="0" borderId="4" xfId="0" applyFont="1" applyBorder="1" applyAlignment="1" applyProtection="1"/>
    <xf numFmtId="15" fontId="6" fillId="2" borderId="23" xfId="0" applyNumberFormat="1" applyFont="1" applyFill="1" applyBorder="1" applyAlignment="1" applyProtection="1">
      <alignment horizontal="center"/>
      <protection locked="0"/>
    </xf>
    <xf numFmtId="169" fontId="6" fillId="2" borderId="29" xfId="0" applyNumberFormat="1" applyFont="1" applyFill="1" applyBorder="1" applyAlignment="1" applyProtection="1">
      <alignment horizontal="center"/>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21" fillId="0" borderId="0" xfId="0" applyFont="1" applyBorder="1" applyAlignment="1" applyProtection="1">
      <alignment horizontal="left"/>
    </xf>
    <xf numFmtId="0" fontId="21" fillId="0" borderId="0" xfId="0" applyFont="1" applyBorder="1" applyAlignment="1" applyProtection="1">
      <alignment horizontal="left" wrapText="1"/>
    </xf>
    <xf numFmtId="0" fontId="7" fillId="0" borderId="0" xfId="0" applyFont="1" applyAlignment="1" applyProtection="1">
      <alignment horizontal="centerContinuous" vertical="center" wrapText="1"/>
    </xf>
    <xf numFmtId="0" fontId="3" fillId="0" borderId="11" xfId="0" applyFont="1" applyBorder="1" applyAlignment="1" applyProtection="1">
      <alignment horizontal="centerContinuous"/>
    </xf>
    <xf numFmtId="0" fontId="13" fillId="4" borderId="3" xfId="0" applyFont="1" applyFill="1" applyBorder="1" applyAlignment="1" applyProtection="1">
      <alignment horizontal="centerContinuous" vertical="center"/>
    </xf>
    <xf numFmtId="0" fontId="7" fillId="4" borderId="10" xfId="0" applyFont="1" applyFill="1" applyBorder="1" applyAlignment="1" applyProtection="1">
      <alignment vertical="center"/>
    </xf>
    <xf numFmtId="0" fontId="7" fillId="4" borderId="11" xfId="0" applyFont="1" applyFill="1" applyBorder="1" applyAlignment="1" applyProtection="1">
      <alignment vertical="center"/>
    </xf>
    <xf numFmtId="0" fontId="7" fillId="4" borderId="9" xfId="0" applyFont="1" applyFill="1" applyBorder="1" applyAlignment="1" applyProtection="1">
      <alignment vertical="center"/>
    </xf>
    <xf numFmtId="166" fontId="6" fillId="4" borderId="10" xfId="1" applyFont="1" applyFill="1" applyBorder="1" applyAlignment="1" applyProtection="1">
      <alignment horizontal="center" vertical="center"/>
    </xf>
    <xf numFmtId="166" fontId="6" fillId="0" borderId="11" xfId="1" applyFont="1" applyBorder="1" applyAlignment="1" applyProtection="1">
      <alignment horizontal="center" vertical="center"/>
    </xf>
    <xf numFmtId="166" fontId="6" fillId="0" borderId="9" xfId="1" applyFont="1" applyBorder="1" applyAlignment="1" applyProtection="1">
      <alignment horizontal="center" vertical="center"/>
    </xf>
    <xf numFmtId="0" fontId="7" fillId="0" borderId="3" xfId="0" applyFont="1" applyBorder="1" applyAlignment="1" applyProtection="1">
      <alignment vertical="center"/>
    </xf>
    <xf numFmtId="0" fontId="7" fillId="0" borderId="3" xfId="0" applyFont="1" applyBorder="1" applyAlignment="1" applyProtection="1">
      <alignment horizontal="center" vertical="center"/>
    </xf>
    <xf numFmtId="0" fontId="3" fillId="3" borderId="3" xfId="0" applyFont="1" applyFill="1" applyBorder="1" applyAlignment="1" applyProtection="1">
      <alignment horizontal="center"/>
    </xf>
    <xf numFmtId="0" fontId="3" fillId="0" borderId="3" xfId="0" quotePrefix="1" applyFont="1" applyBorder="1" applyProtection="1"/>
    <xf numFmtId="0" fontId="6" fillId="0" borderId="7" xfId="0" applyFont="1" applyBorder="1" applyProtection="1"/>
    <xf numFmtId="165" fontId="6" fillId="0" borderId="1" xfId="2" applyNumberFormat="1" applyFont="1" applyBorder="1" applyAlignment="1" applyProtection="1">
      <alignment horizontal="center"/>
    </xf>
    <xf numFmtId="165" fontId="6" fillId="4" borderId="54" xfId="2" applyFont="1" applyFill="1" applyBorder="1" applyProtection="1"/>
    <xf numFmtId="165" fontId="6" fillId="0" borderId="0" xfId="2" applyFont="1" applyBorder="1" applyProtection="1"/>
    <xf numFmtId="15" fontId="6" fillId="4" borderId="1" xfId="0" applyNumberFormat="1" applyFont="1" applyFill="1" applyBorder="1" applyAlignment="1" applyProtection="1">
      <alignment horizontal="center"/>
    </xf>
    <xf numFmtId="0" fontId="10" fillId="3" borderId="55" xfId="0" applyFont="1" applyFill="1" applyBorder="1" applyAlignment="1" applyProtection="1">
      <alignment horizontal="right" vertical="center" wrapText="1"/>
    </xf>
    <xf numFmtId="0" fontId="14" fillId="3" borderId="56" xfId="0" applyFont="1" applyFill="1" applyBorder="1" applyAlignment="1" applyProtection="1">
      <alignment horizontal="centerContinuous" vertical="center" wrapText="1"/>
    </xf>
    <xf numFmtId="0" fontId="14" fillId="3" borderId="57" xfId="0" applyFont="1" applyFill="1" applyBorder="1" applyAlignment="1" applyProtection="1">
      <alignment horizontal="centerContinuous" vertical="center" wrapText="1"/>
    </xf>
    <xf numFmtId="0" fontId="14" fillId="3" borderId="13" xfId="0" applyFont="1" applyFill="1" applyBorder="1" applyAlignment="1" applyProtection="1">
      <alignment horizontal="centerContinuous" vertical="center" wrapText="1"/>
    </xf>
    <xf numFmtId="0" fontId="27" fillId="4" borderId="3" xfId="0" applyFont="1" applyFill="1" applyBorder="1" applyAlignment="1" applyProtection="1">
      <alignment horizontal="center"/>
    </xf>
    <xf numFmtId="0" fontId="10" fillId="3" borderId="0" xfId="0" applyFont="1" applyFill="1" applyBorder="1" applyAlignment="1" applyProtection="1">
      <alignment horizontal="right" vertical="center" wrapText="1"/>
    </xf>
    <xf numFmtId="0" fontId="27" fillId="4" borderId="0" xfId="0" applyFont="1" applyFill="1" applyBorder="1" applyAlignment="1" applyProtection="1">
      <alignment horizontal="center"/>
    </xf>
    <xf numFmtId="0" fontId="6" fillId="3" borderId="37" xfId="0" applyFont="1" applyFill="1" applyBorder="1" applyProtection="1"/>
    <xf numFmtId="0" fontId="6" fillId="3" borderId="11" xfId="0" applyFont="1" applyFill="1" applyBorder="1" applyProtection="1"/>
    <xf numFmtId="0" fontId="6" fillId="3" borderId="53" xfId="0" applyFont="1" applyFill="1" applyBorder="1" applyProtection="1"/>
    <xf numFmtId="0" fontId="4" fillId="3" borderId="11" xfId="0" applyFont="1" applyFill="1" applyBorder="1" applyAlignment="1" applyProtection="1">
      <alignment horizontal="right"/>
    </xf>
    <xf numFmtId="9" fontId="7" fillId="3" borderId="11" xfId="0" applyNumberFormat="1" applyFont="1" applyFill="1" applyBorder="1" applyAlignment="1" applyProtection="1">
      <alignment horizontal="center"/>
    </xf>
    <xf numFmtId="9" fontId="7" fillId="3" borderId="53" xfId="0" applyNumberFormat="1" applyFont="1" applyFill="1" applyBorder="1" applyAlignment="1" applyProtection="1">
      <alignment horizontal="center"/>
    </xf>
    <xf numFmtId="9" fontId="7" fillId="3" borderId="39" xfId="0" applyNumberFormat="1" applyFont="1" applyFill="1" applyBorder="1" applyAlignment="1" applyProtection="1">
      <alignment horizontal="center"/>
    </xf>
    <xf numFmtId="0" fontId="28" fillId="4" borderId="47" xfId="0" applyFont="1" applyFill="1" applyBorder="1" applyAlignment="1" applyProtection="1">
      <alignment horizontal="left"/>
    </xf>
    <xf numFmtId="0" fontId="6" fillId="4" borderId="11" xfId="0" applyFont="1" applyFill="1" applyBorder="1" applyAlignment="1" applyProtection="1">
      <alignment horizontal="left"/>
    </xf>
    <xf numFmtId="0" fontId="3" fillId="4" borderId="11" xfId="0" applyFont="1" applyFill="1" applyBorder="1" applyProtection="1"/>
    <xf numFmtId="0" fontId="3" fillId="4" borderId="9" xfId="0" applyFont="1" applyFill="1" applyBorder="1" applyProtection="1"/>
    <xf numFmtId="1" fontId="6" fillId="0" borderId="27" xfId="0" applyNumberFormat="1" applyFont="1" applyBorder="1" applyAlignment="1" applyProtection="1">
      <alignment horizontal="right" vertical="center"/>
    </xf>
    <xf numFmtId="1" fontId="6" fillId="0" borderId="29" xfId="0" applyNumberFormat="1" applyFont="1" applyBorder="1" applyAlignment="1" applyProtection="1">
      <alignment horizontal="right" vertical="center"/>
    </xf>
    <xf numFmtId="0" fontId="6" fillId="3" borderId="32" xfId="0" applyFont="1" applyFill="1" applyBorder="1" applyProtection="1"/>
    <xf numFmtId="1" fontId="6" fillId="3" borderId="29" xfId="0" applyNumberFormat="1" applyFont="1" applyFill="1" applyBorder="1" applyAlignment="1" applyProtection="1">
      <alignment horizontal="right"/>
    </xf>
    <xf numFmtId="0" fontId="17" fillId="3" borderId="14" xfId="0" applyFont="1" applyFill="1" applyBorder="1" applyAlignment="1" applyProtection="1">
      <alignment vertical="center" wrapText="1"/>
    </xf>
    <xf numFmtId="0" fontId="17" fillId="3" borderId="29" xfId="0" applyFont="1" applyFill="1" applyBorder="1" applyAlignment="1" applyProtection="1">
      <alignment vertical="center" wrapText="1"/>
    </xf>
    <xf numFmtId="0" fontId="17" fillId="3" borderId="33" xfId="0" applyFont="1" applyFill="1" applyBorder="1" applyAlignment="1" applyProtection="1">
      <alignment vertical="center" wrapText="1"/>
    </xf>
    <xf numFmtId="1" fontId="6" fillId="0" borderId="24" xfId="0" applyNumberFormat="1" applyFont="1" applyBorder="1" applyAlignment="1" applyProtection="1">
      <alignment horizontal="right" vertical="center" wrapText="1"/>
    </xf>
    <xf numFmtId="1" fontId="6" fillId="0" borderId="29" xfId="0" applyNumberFormat="1" applyFont="1" applyBorder="1" applyAlignment="1" applyProtection="1">
      <alignment horizontal="right" vertical="center" wrapText="1"/>
    </xf>
    <xf numFmtId="1" fontId="6" fillId="0" borderId="24" xfId="0" applyNumberFormat="1" applyFont="1" applyBorder="1" applyAlignment="1" applyProtection="1">
      <alignment horizontal="right" vertical="center"/>
    </xf>
    <xf numFmtId="0" fontId="26" fillId="0" borderId="58" xfId="0" applyFont="1" applyBorder="1" applyProtection="1"/>
    <xf numFmtId="0" fontId="16" fillId="0" borderId="59" xfId="0" applyFont="1" applyBorder="1" applyProtection="1"/>
    <xf numFmtId="0" fontId="19" fillId="0" borderId="59" xfId="0" applyFont="1" applyBorder="1" applyProtection="1"/>
    <xf numFmtId="9" fontId="16" fillId="0" borderId="59" xfId="3" applyNumberFormat="1" applyFont="1" applyBorder="1" applyAlignment="1" applyProtection="1">
      <alignment horizontal="right"/>
    </xf>
    <xf numFmtId="0" fontId="19" fillId="0" borderId="59" xfId="0" applyFont="1" applyBorder="1" applyAlignment="1" applyProtection="1">
      <alignment horizontal="center"/>
    </xf>
    <xf numFmtId="0" fontId="16" fillId="0" borderId="0" xfId="0" applyFont="1" applyBorder="1" applyAlignment="1" applyProtection="1">
      <alignment horizontal="center" vertical="center"/>
    </xf>
    <xf numFmtId="9" fontId="16" fillId="0" borderId="59" xfId="0" applyNumberFormat="1" applyFont="1" applyBorder="1" applyProtection="1"/>
    <xf numFmtId="0" fontId="26" fillId="0" borderId="5" xfId="0" applyFont="1" applyBorder="1" applyProtection="1"/>
    <xf numFmtId="0" fontId="16" fillId="0" borderId="0" xfId="0" applyFont="1" applyBorder="1" applyProtection="1"/>
    <xf numFmtId="9" fontId="16" fillId="0" borderId="27" xfId="3" applyNumberFormat="1" applyFont="1" applyBorder="1" applyAlignment="1" applyProtection="1">
      <alignment horizontal="right"/>
    </xf>
    <xf numFmtId="0" fontId="19" fillId="0" borderId="11" xfId="0" applyFont="1" applyBorder="1" applyProtection="1"/>
    <xf numFmtId="1" fontId="16" fillId="4" borderId="11" xfId="0" applyNumberFormat="1" applyFont="1" applyFill="1" applyBorder="1" applyAlignment="1" applyProtection="1">
      <alignment horizontal="right"/>
    </xf>
    <xf numFmtId="0" fontId="30" fillId="0" borderId="11" xfId="0" applyFont="1" applyBorder="1" applyAlignment="1" applyProtection="1">
      <alignment horizontal="center" vertical="center"/>
    </xf>
    <xf numFmtId="1" fontId="16" fillId="0" borderId="11" xfId="3" applyNumberFormat="1" applyFont="1" applyBorder="1" applyProtection="1"/>
    <xf numFmtId="2" fontId="16" fillId="4" borderId="0" xfId="0" applyNumberFormat="1" applyFont="1" applyFill="1" applyBorder="1" applyAlignment="1" applyProtection="1">
      <alignment horizontal="center"/>
    </xf>
    <xf numFmtId="170" fontId="6" fillId="0" borderId="11" xfId="1" applyNumberFormat="1" applyFont="1" applyBorder="1" applyAlignment="1" applyProtection="1">
      <alignment horizontal="center"/>
    </xf>
    <xf numFmtId="0" fontId="7" fillId="0" borderId="5" xfId="0" applyFont="1" applyBorder="1" applyProtection="1"/>
    <xf numFmtId="0" fontId="7" fillId="3" borderId="15" xfId="0" applyFont="1" applyFill="1" applyBorder="1" applyAlignment="1" applyProtection="1">
      <alignment horizontal="center" wrapText="1"/>
    </xf>
    <xf numFmtId="0" fontId="6" fillId="3" borderId="0" xfId="0" applyFont="1" applyFill="1" applyBorder="1" applyAlignment="1" applyProtection="1">
      <alignment horizontal="centerContinuous"/>
    </xf>
    <xf numFmtId="0" fontId="6" fillId="0" borderId="5" xfId="0" applyFont="1" applyBorder="1" applyProtection="1"/>
    <xf numFmtId="0" fontId="6" fillId="4" borderId="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14" xfId="0" applyFont="1" applyBorder="1" applyProtection="1"/>
    <xf numFmtId="9" fontId="6" fillId="0" borderId="1" xfId="0" applyNumberFormat="1" applyFont="1" applyBorder="1" applyAlignment="1" applyProtection="1">
      <alignment horizontal="center" vertical="center"/>
    </xf>
    <xf numFmtId="0" fontId="6" fillId="0" borderId="30" xfId="0" applyFont="1" applyBorder="1" applyAlignment="1" applyProtection="1"/>
    <xf numFmtId="9" fontId="6" fillId="0" borderId="29" xfId="0" applyNumberFormat="1" applyFont="1" applyBorder="1" applyAlignment="1" applyProtection="1">
      <alignment horizontal="center" vertical="center"/>
    </xf>
    <xf numFmtId="1" fontId="6" fillId="0" borderId="14" xfId="1" applyNumberFormat="1" applyFont="1" applyBorder="1" applyAlignment="1" applyProtection="1">
      <alignment horizontal="center"/>
    </xf>
    <xf numFmtId="9" fontId="6" fillId="0" borderId="14" xfId="0" applyNumberFormat="1" applyFont="1" applyBorder="1" applyAlignment="1" applyProtection="1">
      <alignment horizontal="center"/>
    </xf>
    <xf numFmtId="171" fontId="6" fillId="0" borderId="0" xfId="0" applyNumberFormat="1" applyFont="1" applyBorder="1" applyAlignment="1" applyProtection="1">
      <alignment horizontal="center"/>
    </xf>
    <xf numFmtId="9" fontId="6" fillId="0" borderId="0" xfId="0" applyNumberFormat="1" applyFont="1" applyBorder="1" applyAlignment="1" applyProtection="1">
      <alignment horizontal="center"/>
    </xf>
    <xf numFmtId="0" fontId="6" fillId="4" borderId="0" xfId="0" applyFont="1" applyFill="1" applyBorder="1" applyAlignment="1" applyProtection="1">
      <alignment horizontal="left"/>
    </xf>
    <xf numFmtId="0" fontId="6" fillId="2" borderId="48"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23" fillId="0" borderId="0" xfId="0" applyFont="1" applyAlignment="1" applyProtection="1">
      <alignment horizontal="center" vertical="center"/>
    </xf>
    <xf numFmtId="0" fontId="12" fillId="0" borderId="0" xfId="0" applyFont="1" applyAlignment="1" applyProtection="1">
      <alignment horizontal="centerContinuous"/>
    </xf>
    <xf numFmtId="0" fontId="23" fillId="0" borderId="0" xfId="0" applyFont="1" applyAlignment="1" applyProtection="1">
      <alignment horizontal="centerContinuous" vertical="center" wrapText="1"/>
    </xf>
    <xf numFmtId="0" fontId="12" fillId="0" borderId="0" xfId="0" applyFont="1" applyAlignment="1" applyProtection="1">
      <alignment horizontal="centerContinuous" wrapText="1"/>
    </xf>
    <xf numFmtId="0" fontId="12" fillId="4" borderId="0" xfId="0" applyFont="1" applyFill="1" applyBorder="1" applyAlignment="1" applyProtection="1">
      <alignment horizontal="centerContinuous" vertical="center" wrapText="1"/>
    </xf>
    <xf numFmtId="0" fontId="12" fillId="0" borderId="0" xfId="0" applyFont="1" applyBorder="1" applyAlignment="1" applyProtection="1">
      <alignment horizontal="centerContinuous" vertical="center" wrapText="1"/>
    </xf>
    <xf numFmtId="0" fontId="3" fillId="0" borderId="0" xfId="0" applyFont="1" applyBorder="1" applyAlignment="1" applyProtection="1">
      <alignment horizontal="left" vertical="center"/>
    </xf>
    <xf numFmtId="1" fontId="3" fillId="0" borderId="0" xfId="0" applyNumberFormat="1" applyFont="1" applyBorder="1" applyAlignment="1" applyProtection="1">
      <alignment horizontal="center"/>
    </xf>
    <xf numFmtId="0" fontId="8" fillId="4" borderId="8" xfId="0" applyFont="1" applyFill="1" applyBorder="1" applyAlignment="1" applyProtection="1">
      <alignment horizontal="centerContinuous" vertical="center"/>
    </xf>
    <xf numFmtId="0" fontId="6" fillId="4" borderId="11" xfId="0" applyFont="1" applyFill="1" applyBorder="1" applyAlignment="1" applyProtection="1">
      <alignment vertical="center"/>
    </xf>
    <xf numFmtId="0" fontId="7" fillId="4"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165" fontId="6" fillId="0" borderId="0" xfId="0" applyNumberFormat="1" applyFont="1" applyBorder="1" applyAlignment="1" applyProtection="1">
      <alignment horizontal="center"/>
    </xf>
    <xf numFmtId="0" fontId="4" fillId="0" borderId="12" xfId="0" applyFont="1" applyBorder="1" applyProtection="1"/>
    <xf numFmtId="0" fontId="12" fillId="4" borderId="5" xfId="0" applyFont="1" applyFill="1" applyBorder="1" applyProtection="1"/>
    <xf numFmtId="0" fontId="6" fillId="3" borderId="0" xfId="0" applyFont="1" applyFill="1" applyBorder="1" applyProtection="1"/>
    <xf numFmtId="9" fontId="7" fillId="3" borderId="15" xfId="0" applyNumberFormat="1" applyFont="1" applyFill="1" applyBorder="1" applyAlignment="1" applyProtection="1">
      <alignment horizontal="center"/>
    </xf>
    <xf numFmtId="0" fontId="3" fillId="4" borderId="4" xfId="0" applyFont="1" applyFill="1" applyBorder="1" applyProtection="1"/>
    <xf numFmtId="0" fontId="19" fillId="0" borderId="42" xfId="0" applyFont="1" applyBorder="1" applyAlignment="1" applyProtection="1">
      <alignment vertical="center"/>
    </xf>
    <xf numFmtId="0" fontId="19" fillId="0" borderId="29" xfId="0" applyFont="1" applyBorder="1" applyAlignment="1" applyProtection="1">
      <alignment vertical="center"/>
    </xf>
    <xf numFmtId="0" fontId="7" fillId="3" borderId="5" xfId="0" applyFont="1" applyFill="1" applyBorder="1" applyAlignment="1" applyProtection="1"/>
    <xf numFmtId="0" fontId="6" fillId="3" borderId="27" xfId="0" applyFont="1" applyFill="1" applyBorder="1" applyAlignment="1" applyProtection="1"/>
    <xf numFmtId="0" fontId="6" fillId="3" borderId="29" xfId="0" applyFont="1" applyFill="1" applyBorder="1" applyAlignment="1" applyProtection="1"/>
    <xf numFmtId="0" fontId="7" fillId="3" borderId="32" xfId="0" applyFont="1" applyFill="1" applyBorder="1" applyAlignment="1" applyProtection="1"/>
    <xf numFmtId="0" fontId="7" fillId="3" borderId="29" xfId="0" applyFont="1" applyFill="1" applyBorder="1" applyAlignment="1" applyProtection="1"/>
    <xf numFmtId="0" fontId="6" fillId="3" borderId="8" xfId="0" applyFont="1" applyFill="1" applyBorder="1" applyAlignment="1" applyProtection="1">
      <alignment horizontal="center" vertical="center"/>
    </xf>
    <xf numFmtId="0" fontId="19" fillId="0" borderId="53" xfId="0" applyFont="1" applyBorder="1" applyAlignment="1" applyProtection="1">
      <alignment vertical="center"/>
    </xf>
    <xf numFmtId="0" fontId="26" fillId="4" borderId="8" xfId="0" applyFont="1" applyFill="1" applyBorder="1" applyProtection="1"/>
    <xf numFmtId="170" fontId="16" fillId="0" borderId="0" xfId="1" applyNumberFormat="1" applyFont="1" applyBorder="1" applyAlignment="1" applyProtection="1">
      <alignment horizontal="center" vertical="center"/>
    </xf>
    <xf numFmtId="0" fontId="16" fillId="4" borderId="0" xfId="0" applyFont="1" applyFill="1" applyBorder="1" applyAlignment="1" applyProtection="1">
      <alignment horizontal="center" vertical="center"/>
    </xf>
    <xf numFmtId="0" fontId="28" fillId="0" borderId="0" xfId="0" applyFont="1" applyBorder="1" applyProtection="1"/>
    <xf numFmtId="0" fontId="26" fillId="0" borderId="10" xfId="0" applyFont="1" applyBorder="1" applyProtection="1"/>
    <xf numFmtId="0" fontId="16" fillId="0" borderId="11" xfId="0" applyFont="1" applyBorder="1" applyProtection="1"/>
    <xf numFmtId="9" fontId="16" fillId="0" borderId="11" xfId="3" applyNumberFormat="1" applyFont="1" applyBorder="1" applyAlignment="1" applyProtection="1">
      <alignment horizontal="right"/>
    </xf>
    <xf numFmtId="0" fontId="19" fillId="0" borderId="11" xfId="0" applyFont="1" applyBorder="1" applyAlignment="1" applyProtection="1">
      <alignment horizontal="center"/>
    </xf>
    <xf numFmtId="0" fontId="16" fillId="0" borderId="11" xfId="0" applyFont="1" applyBorder="1" applyAlignment="1" applyProtection="1">
      <alignment horizontal="center" vertical="center"/>
    </xf>
    <xf numFmtId="9" fontId="16" fillId="0" borderId="11" xfId="0" applyNumberFormat="1" applyFont="1" applyBorder="1" applyProtection="1"/>
    <xf numFmtId="0" fontId="25" fillId="6" borderId="61" xfId="0" applyFont="1" applyFill="1" applyBorder="1" applyProtection="1"/>
    <xf numFmtId="0" fontId="10" fillId="6" borderId="62" xfId="0" applyFont="1" applyFill="1" applyBorder="1" applyProtection="1"/>
    <xf numFmtId="0" fontId="10" fillId="6" borderId="63" xfId="0" applyFont="1" applyFill="1" applyBorder="1" applyProtection="1"/>
    <xf numFmtId="0" fontId="10" fillId="6" borderId="12" xfId="0" applyFont="1" applyFill="1" applyBorder="1" applyAlignment="1" applyProtection="1">
      <alignment horizontal="centerContinuous" vertical="center"/>
    </xf>
    <xf numFmtId="0" fontId="10" fillId="6" borderId="26" xfId="0" applyFont="1" applyFill="1" applyBorder="1" applyAlignment="1" applyProtection="1">
      <alignment horizontal="centerContinuous" vertical="center"/>
    </xf>
    <xf numFmtId="0" fontId="10" fillId="6" borderId="2" xfId="0" applyFont="1" applyFill="1" applyBorder="1" applyAlignment="1" applyProtection="1">
      <alignment horizontal="centerContinuous" vertical="center"/>
    </xf>
    <xf numFmtId="0" fontId="10" fillId="6" borderId="4" xfId="0" applyFont="1" applyFill="1" applyBorder="1" applyAlignment="1" applyProtection="1">
      <alignment horizontal="centerContinuous" vertical="center"/>
    </xf>
    <xf numFmtId="0" fontId="10" fillId="6" borderId="25" xfId="0" applyFont="1" applyFill="1" applyBorder="1" applyAlignment="1" applyProtection="1">
      <alignment horizontal="centerContinuous" vertical="center"/>
    </xf>
    <xf numFmtId="0" fontId="10" fillId="6" borderId="8" xfId="0" applyFont="1" applyFill="1" applyBorder="1" applyAlignment="1" applyProtection="1">
      <alignment horizontal="centerContinuous" vertical="center"/>
    </xf>
    <xf numFmtId="0" fontId="10" fillId="6" borderId="0" xfId="0" applyFont="1" applyFill="1" applyAlignment="1" applyProtection="1">
      <alignment horizontal="centerContinuous" vertical="center"/>
    </xf>
    <xf numFmtId="0" fontId="10" fillId="6" borderId="3" xfId="0" applyFont="1" applyFill="1" applyBorder="1" applyAlignment="1" applyProtection="1">
      <alignment horizontal="centerContinuous" vertical="center"/>
    </xf>
    <xf numFmtId="0" fontId="10" fillId="6" borderId="4" xfId="0" applyFont="1" applyFill="1" applyBorder="1" applyAlignment="1" applyProtection="1">
      <alignment horizontal="centerContinuous" vertical="center" wrapText="1"/>
    </xf>
    <xf numFmtId="0" fontId="10" fillId="6" borderId="25" xfId="0" applyFont="1" applyFill="1" applyBorder="1" applyAlignment="1" applyProtection="1">
      <alignment horizontal="centerContinuous" vertical="center" wrapText="1"/>
    </xf>
    <xf numFmtId="0" fontId="10" fillId="6" borderId="12" xfId="0" applyFont="1" applyFill="1" applyBorder="1" applyAlignment="1" applyProtection="1">
      <alignment horizontal="centerContinuous" vertical="center" wrapText="1"/>
    </xf>
    <xf numFmtId="0" fontId="10" fillId="6" borderId="26" xfId="0" applyFont="1" applyFill="1" applyBorder="1" applyAlignment="1" applyProtection="1">
      <alignment horizontal="centerContinuous" vertical="center" wrapText="1"/>
    </xf>
    <xf numFmtId="0" fontId="10" fillId="6" borderId="65" xfId="0" applyFont="1" applyFill="1" applyBorder="1" applyAlignment="1" applyProtection="1">
      <alignment horizontal="centerContinuous" vertical="center" wrapText="1"/>
    </xf>
    <xf numFmtId="0" fontId="10" fillId="6" borderId="66" xfId="0" applyFont="1" applyFill="1" applyBorder="1" applyAlignment="1" applyProtection="1">
      <alignment horizontal="centerContinuous" vertical="center" wrapText="1"/>
    </xf>
    <xf numFmtId="0" fontId="10" fillId="6" borderId="67" xfId="0" applyFont="1" applyFill="1" applyBorder="1" applyAlignment="1" applyProtection="1">
      <alignment horizontal="centerContinuous" vertical="center" wrapText="1"/>
    </xf>
    <xf numFmtId="0" fontId="10" fillId="6" borderId="6" xfId="0" applyFont="1" applyFill="1" applyBorder="1" applyAlignment="1" applyProtection="1">
      <alignment horizontal="centerContinuous" vertical="center" wrapText="1"/>
    </xf>
    <xf numFmtId="0" fontId="10" fillId="6" borderId="3" xfId="0" applyFont="1" applyFill="1" applyBorder="1" applyAlignment="1" applyProtection="1">
      <alignment horizontal="centerContinuous" vertical="center" wrapText="1"/>
    </xf>
    <xf numFmtId="0" fontId="10" fillId="6" borderId="7" xfId="0" applyFont="1" applyFill="1" applyBorder="1" applyAlignment="1" applyProtection="1">
      <alignment horizontal="centerContinuous" vertical="center" wrapText="1"/>
    </xf>
    <xf numFmtId="0" fontId="10" fillId="6" borderId="41" xfId="0" applyFont="1" applyFill="1" applyBorder="1" applyAlignment="1" applyProtection="1">
      <alignment horizontal="centerContinuous" vertical="center" wrapText="1"/>
    </xf>
    <xf numFmtId="0" fontId="10" fillId="6" borderId="12" xfId="0" applyFont="1" applyFill="1" applyBorder="1" applyProtection="1"/>
    <xf numFmtId="0" fontId="10" fillId="6" borderId="26" xfId="0" applyFont="1" applyFill="1" applyBorder="1" applyProtection="1"/>
    <xf numFmtId="0" fontId="10" fillId="6" borderId="0" xfId="0" applyFont="1" applyFill="1" applyBorder="1" applyAlignment="1" applyProtection="1">
      <alignment horizontal="centerContinuous" vertical="center"/>
    </xf>
    <xf numFmtId="0" fontId="10" fillId="6" borderId="0" xfId="0" applyFont="1" applyFill="1" applyBorder="1" applyAlignment="1" applyProtection="1">
      <alignment horizontal="centerContinuous"/>
    </xf>
    <xf numFmtId="0" fontId="10" fillId="6" borderId="0" xfId="0" applyFont="1" applyFill="1" applyBorder="1" applyProtection="1"/>
    <xf numFmtId="0" fontId="10" fillId="6" borderId="26" xfId="0" applyFont="1" applyFill="1" applyBorder="1" applyAlignment="1" applyProtection="1">
      <alignment horizontal="centerContinuous"/>
    </xf>
    <xf numFmtId="9" fontId="10" fillId="6" borderId="0" xfId="0" applyNumberFormat="1" applyFont="1" applyFill="1" applyBorder="1" applyAlignment="1" applyProtection="1">
      <alignment horizontal="centerContinuous" vertical="center" wrapText="1"/>
    </xf>
    <xf numFmtId="0" fontId="10" fillId="6" borderId="12" xfId="0" applyFont="1" applyFill="1" applyBorder="1" applyAlignment="1" applyProtection="1">
      <alignment horizontal="centerContinuous"/>
    </xf>
    <xf numFmtId="0" fontId="10" fillId="6" borderId="2" xfId="0" applyFont="1" applyFill="1" applyBorder="1" applyAlignment="1" applyProtection="1">
      <alignment horizontal="centerContinuous" vertical="center" wrapText="1"/>
    </xf>
    <xf numFmtId="0" fontId="10" fillId="6" borderId="0" xfId="0" applyFont="1" applyFill="1" applyBorder="1" applyAlignment="1" applyProtection="1">
      <alignment horizontal="centerContinuous" vertical="center" wrapText="1"/>
    </xf>
    <xf numFmtId="0" fontId="10" fillId="6" borderId="8" xfId="0" applyFont="1" applyFill="1" applyBorder="1" applyAlignment="1" applyProtection="1">
      <alignment horizontal="centerContinuous" vertical="center" wrapText="1"/>
    </xf>
    <xf numFmtId="0" fontId="10" fillId="6" borderId="64" xfId="0" applyFont="1" applyFill="1" applyBorder="1" applyAlignment="1" applyProtection="1">
      <alignment horizontal="centerContinuous" vertical="center" wrapText="1"/>
    </xf>
    <xf numFmtId="0" fontId="10" fillId="6" borderId="43" xfId="0" applyFont="1" applyFill="1" applyBorder="1" applyAlignment="1" applyProtection="1">
      <alignment horizontal="centerContinuous" vertical="center" wrapText="1"/>
    </xf>
    <xf numFmtId="165" fontId="10" fillId="6" borderId="43" xfId="0" applyNumberFormat="1" applyFont="1" applyFill="1" applyBorder="1" applyAlignment="1" applyProtection="1">
      <alignment horizontal="centerContinuous" vertical="center" wrapText="1"/>
    </xf>
    <xf numFmtId="0" fontId="10" fillId="6" borderId="2" xfId="0" applyFont="1" applyFill="1" applyBorder="1" applyAlignment="1" applyProtection="1">
      <alignment horizontal="center" vertical="center"/>
    </xf>
    <xf numFmtId="1" fontId="10" fillId="6" borderId="4" xfId="0" applyNumberFormat="1" applyFont="1" applyFill="1" applyBorder="1" applyAlignment="1" applyProtection="1">
      <alignment horizontal="center" vertical="center" wrapText="1"/>
    </xf>
    <xf numFmtId="0" fontId="10" fillId="6" borderId="2" xfId="0" quotePrefix="1" applyFont="1" applyFill="1" applyBorder="1" applyAlignment="1" applyProtection="1">
      <alignment horizontal="centerContinuous" vertical="center"/>
    </xf>
    <xf numFmtId="0" fontId="10" fillId="6" borderId="2" xfId="0" applyFont="1" applyFill="1" applyBorder="1" applyAlignment="1" applyProtection="1">
      <alignment horizontal="left" vertical="center"/>
    </xf>
    <xf numFmtId="172" fontId="10" fillId="7" borderId="2" xfId="2" applyNumberFormat="1" applyFont="1" applyFill="1" applyBorder="1" applyAlignment="1" applyProtection="1">
      <alignment horizontal="center" vertical="center" wrapText="1"/>
    </xf>
    <xf numFmtId="172" fontId="10" fillId="7" borderId="25" xfId="2" applyNumberFormat="1" applyFont="1" applyFill="1" applyBorder="1" applyAlignment="1" applyProtection="1">
      <alignment horizontal="center" vertical="center" wrapText="1"/>
    </xf>
    <xf numFmtId="172" fontId="10" fillId="7" borderId="64" xfId="2" applyNumberFormat="1" applyFont="1" applyFill="1" applyBorder="1" applyAlignment="1" applyProtection="1">
      <alignment horizontal="center" vertical="center"/>
    </xf>
    <xf numFmtId="0" fontId="10" fillId="7" borderId="2" xfId="2" applyNumberFormat="1" applyFont="1" applyFill="1" applyBorder="1" applyAlignment="1" applyProtection="1">
      <alignment horizontal="center" vertical="center"/>
    </xf>
    <xf numFmtId="172" fontId="10" fillId="7" borderId="2" xfId="2" applyNumberFormat="1" applyFont="1" applyFill="1" applyBorder="1" applyAlignment="1" applyProtection="1">
      <alignment horizontal="center" vertical="center"/>
    </xf>
    <xf numFmtId="172" fontId="10" fillId="7" borderId="26" xfId="2" applyNumberFormat="1" applyFont="1" applyFill="1" applyBorder="1" applyAlignment="1" applyProtection="1">
      <alignment horizontal="center" vertical="center"/>
    </xf>
    <xf numFmtId="165" fontId="10" fillId="7" borderId="26" xfId="2" applyNumberFormat="1" applyFont="1" applyFill="1" applyBorder="1" applyAlignment="1" applyProtection="1">
      <alignment horizontal="right" vertical="center"/>
    </xf>
    <xf numFmtId="165" fontId="10" fillId="7" borderId="26" xfId="2" applyFont="1" applyFill="1" applyBorder="1" applyAlignment="1" applyProtection="1">
      <alignment horizontal="right" vertical="center"/>
    </xf>
    <xf numFmtId="165" fontId="10" fillId="6" borderId="2" xfId="0" applyNumberFormat="1" applyFont="1" applyFill="1" applyBorder="1" applyAlignment="1" applyProtection="1">
      <alignment vertical="center"/>
    </xf>
    <xf numFmtId="9" fontId="10" fillId="7" borderId="2" xfId="2" applyNumberFormat="1" applyFont="1" applyFill="1" applyBorder="1" applyAlignment="1" applyProtection="1">
      <alignment horizontal="right" vertical="center"/>
    </xf>
    <xf numFmtId="0" fontId="10" fillId="7" borderId="26" xfId="2" applyNumberFormat="1" applyFont="1" applyFill="1" applyBorder="1" applyAlignment="1" applyProtection="1">
      <alignment horizontal="right" vertical="center"/>
    </xf>
    <xf numFmtId="170" fontId="10" fillId="7" borderId="2" xfId="1" applyNumberFormat="1" applyFont="1" applyFill="1" applyBorder="1" applyAlignment="1" applyProtection="1">
      <alignment horizontal="right" vertical="center"/>
    </xf>
    <xf numFmtId="172" fontId="10" fillId="7" borderId="26" xfId="2" applyNumberFormat="1" applyFont="1" applyFill="1" applyBorder="1" applyAlignment="1" applyProtection="1">
      <alignment horizontal="right" vertical="center"/>
    </xf>
    <xf numFmtId="170" fontId="10" fillId="7" borderId="26" xfId="1" applyNumberFormat="1" applyFont="1" applyFill="1" applyBorder="1" applyAlignment="1" applyProtection="1">
      <alignment horizontal="right" vertical="center"/>
    </xf>
    <xf numFmtId="1" fontId="10" fillId="7" borderId="26" xfId="2" applyNumberFormat="1" applyFont="1" applyFill="1" applyBorder="1" applyAlignment="1" applyProtection="1">
      <alignment horizontal="right" vertical="center"/>
    </xf>
    <xf numFmtId="1" fontId="10" fillId="7" borderId="2" xfId="2" applyNumberFormat="1" applyFont="1" applyFill="1" applyBorder="1" applyAlignment="1" applyProtection="1">
      <alignment horizontal="right" vertical="center"/>
    </xf>
    <xf numFmtId="9" fontId="10" fillId="7" borderId="0" xfId="2" applyNumberFormat="1" applyFont="1" applyFill="1" applyBorder="1" applyAlignment="1" applyProtection="1">
      <alignment horizontal="right"/>
    </xf>
    <xf numFmtId="169" fontId="10" fillId="7" borderId="2" xfId="2" applyNumberFormat="1" applyFont="1" applyFill="1" applyBorder="1" applyAlignment="1" applyProtection="1">
      <alignment horizontal="center" vertical="center"/>
    </xf>
    <xf numFmtId="169" fontId="10" fillId="7" borderId="26" xfId="2" applyNumberFormat="1" applyFont="1" applyFill="1" applyBorder="1" applyAlignment="1" applyProtection="1">
      <alignment horizontal="center" vertical="center"/>
    </xf>
    <xf numFmtId="169" fontId="10" fillId="7" borderId="12" xfId="2" applyNumberFormat="1" applyFont="1" applyFill="1" applyBorder="1" applyAlignment="1" applyProtection="1">
      <alignment horizontal="center" vertical="center"/>
    </xf>
    <xf numFmtId="174" fontId="10" fillId="7" borderId="2" xfId="2" applyNumberFormat="1" applyFont="1" applyFill="1" applyBorder="1" applyAlignment="1" applyProtection="1">
      <alignment horizontal="right" vertical="center"/>
    </xf>
    <xf numFmtId="174" fontId="10" fillId="7" borderId="26" xfId="2" applyNumberFormat="1" applyFont="1" applyFill="1" applyBorder="1" applyAlignment="1" applyProtection="1">
      <alignment horizontal="right" vertical="center"/>
    </xf>
    <xf numFmtId="171" fontId="10" fillId="6" borderId="2" xfId="0" applyNumberFormat="1" applyFont="1" applyFill="1" applyBorder="1" applyAlignment="1" applyProtection="1">
      <alignment horizontal="right" vertical="center"/>
    </xf>
    <xf numFmtId="9" fontId="10" fillId="6" borderId="2" xfId="0" applyNumberFormat="1" applyFont="1" applyFill="1" applyBorder="1" applyAlignment="1" applyProtection="1">
      <alignment horizontal="right" vertical="center"/>
    </xf>
    <xf numFmtId="2" fontId="10" fillId="6" borderId="2" xfId="0" applyNumberFormat="1" applyFont="1" applyFill="1" applyBorder="1" applyAlignment="1" applyProtection="1">
      <alignment horizontal="right" vertical="center"/>
    </xf>
    <xf numFmtId="2" fontId="10" fillId="6" borderId="26" xfId="0" applyNumberFormat="1" applyFont="1" applyFill="1" applyBorder="1" applyAlignment="1" applyProtection="1">
      <alignment horizontal="right" vertical="center"/>
    </xf>
    <xf numFmtId="172" fontId="10" fillId="6" borderId="26" xfId="0" applyNumberFormat="1" applyFont="1" applyFill="1" applyBorder="1" applyAlignment="1" applyProtection="1">
      <alignment horizontal="right" vertical="center"/>
    </xf>
    <xf numFmtId="172" fontId="10" fillId="6" borderId="2" xfId="0" applyNumberFormat="1" applyFont="1" applyFill="1" applyBorder="1" applyAlignment="1" applyProtection="1">
      <alignment horizontal="right" vertical="center"/>
    </xf>
    <xf numFmtId="9" fontId="10" fillId="6" borderId="25" xfId="0" applyNumberFormat="1" applyFont="1" applyFill="1" applyBorder="1" applyAlignment="1" applyProtection="1">
      <alignment horizontal="right" vertical="center"/>
    </xf>
    <xf numFmtId="1" fontId="10" fillId="6" borderId="2" xfId="0" applyNumberFormat="1" applyFont="1" applyFill="1" applyBorder="1" applyAlignment="1" applyProtection="1">
      <alignment horizontal="right" vertical="center"/>
    </xf>
    <xf numFmtId="172" fontId="10" fillId="7" borderId="0" xfId="2" applyNumberFormat="1" applyFont="1" applyFill="1" applyBorder="1" applyAlignment="1" applyProtection="1">
      <alignment horizontal="right"/>
    </xf>
    <xf numFmtId="10" fontId="10" fillId="6" borderId="2" xfId="1" applyNumberFormat="1" applyFont="1" applyFill="1" applyBorder="1" applyAlignment="1" applyProtection="1">
      <alignment horizontal="right" vertical="center"/>
    </xf>
    <xf numFmtId="173" fontId="10" fillId="6" borderId="2" xfId="1" applyNumberFormat="1" applyFont="1" applyFill="1" applyBorder="1" applyAlignment="1" applyProtection="1">
      <alignment horizontal="right" vertical="center"/>
    </xf>
    <xf numFmtId="171" fontId="10" fillId="6" borderId="2" xfId="0" applyNumberFormat="1" applyFont="1" applyFill="1" applyBorder="1" applyAlignment="1" applyProtection="1">
      <alignment horizontal="center" vertical="center" wrapText="1"/>
    </xf>
    <xf numFmtId="165" fontId="10" fillId="7" borderId="2" xfId="2" applyNumberFormat="1" applyFont="1" applyFill="1" applyBorder="1" applyAlignment="1" applyProtection="1">
      <alignment horizontal="center" vertical="center" wrapText="1"/>
    </xf>
    <xf numFmtId="165" fontId="10" fillId="7" borderId="2" xfId="2" applyNumberFormat="1" applyFont="1" applyFill="1" applyBorder="1" applyAlignment="1" applyProtection="1">
      <alignment horizontal="center" vertical="center"/>
    </xf>
    <xf numFmtId="9" fontId="10" fillId="7" borderId="2" xfId="2" applyNumberFormat="1" applyFont="1" applyFill="1" applyBorder="1" applyAlignment="1" applyProtection="1">
      <alignment horizontal="center" vertical="center"/>
    </xf>
    <xf numFmtId="173" fontId="10" fillId="7" borderId="2" xfId="2" applyNumberFormat="1" applyFont="1" applyFill="1" applyBorder="1" applyAlignment="1" applyProtection="1">
      <alignment horizontal="center" vertical="center"/>
    </xf>
    <xf numFmtId="170" fontId="10" fillId="7" borderId="2" xfId="1" applyNumberFormat="1" applyFont="1" applyFill="1" applyBorder="1" applyAlignment="1" applyProtection="1">
      <alignment vertical="center"/>
    </xf>
    <xf numFmtId="174" fontId="10" fillId="7" borderId="2" xfId="2" applyNumberFormat="1" applyFont="1" applyFill="1" applyBorder="1" applyAlignment="1" applyProtection="1">
      <alignment horizontal="center" vertical="center"/>
    </xf>
    <xf numFmtId="170" fontId="10" fillId="7" borderId="2" xfId="1" applyNumberFormat="1" applyFont="1" applyFill="1" applyBorder="1" applyAlignment="1" applyProtection="1">
      <alignment horizontal="center" vertical="center"/>
    </xf>
    <xf numFmtId="9" fontId="10" fillId="7" borderId="2" xfId="1" applyNumberFormat="1" applyFont="1" applyFill="1" applyBorder="1" applyAlignment="1" applyProtection="1">
      <alignment horizontal="center" vertical="center"/>
    </xf>
    <xf numFmtId="0" fontId="10" fillId="6" borderId="0" xfId="0" applyFont="1" applyFill="1" applyProtection="1"/>
    <xf numFmtId="165" fontId="10" fillId="6" borderId="0" xfId="0" applyNumberFormat="1" applyFont="1" applyFill="1" applyProtection="1"/>
    <xf numFmtId="170" fontId="10" fillId="6" borderId="0" xfId="1" applyNumberFormat="1" applyFont="1" applyFill="1" applyProtection="1"/>
    <xf numFmtId="9" fontId="10" fillId="6" borderId="0" xfId="1" applyNumberFormat="1" applyFont="1" applyFill="1" applyProtection="1"/>
    <xf numFmtId="9" fontId="10" fillId="6" borderId="0" xfId="0" applyNumberFormat="1" applyFont="1" applyFill="1" applyProtection="1"/>
    <xf numFmtId="0" fontId="10" fillId="6" borderId="0" xfId="0" applyNumberFormat="1" applyFont="1" applyFill="1" applyProtection="1"/>
    <xf numFmtId="172" fontId="10" fillId="6" borderId="0" xfId="2" applyNumberFormat="1" applyFont="1" applyFill="1" applyProtection="1"/>
    <xf numFmtId="9" fontId="10" fillId="6" borderId="0" xfId="0" applyNumberFormat="1" applyFont="1" applyFill="1" applyBorder="1" applyProtection="1"/>
    <xf numFmtId="169" fontId="10" fillId="6" borderId="0" xfId="0" applyNumberFormat="1" applyFont="1" applyFill="1" applyAlignment="1" applyProtection="1">
      <alignment horizontal="center" vertical="center"/>
    </xf>
    <xf numFmtId="1" fontId="10" fillId="6" borderId="0" xfId="0" applyNumberFormat="1" applyFont="1" applyFill="1" applyAlignment="1" applyProtection="1">
      <alignment vertical="center"/>
    </xf>
    <xf numFmtId="9" fontId="10" fillId="6" borderId="0" xfId="0" applyNumberFormat="1" applyFont="1" applyFill="1" applyAlignment="1" applyProtection="1">
      <alignment vertical="center"/>
    </xf>
    <xf numFmtId="0" fontId="10" fillId="6" borderId="0" xfId="0" applyFont="1" applyFill="1" applyAlignment="1" applyProtection="1">
      <alignment vertical="center"/>
    </xf>
    <xf numFmtId="10" fontId="10" fillId="6" borderId="0" xfId="0" applyNumberFormat="1" applyFont="1" applyFill="1" applyProtection="1"/>
    <xf numFmtId="173" fontId="10" fillId="6" borderId="0" xfId="0" applyNumberFormat="1" applyFont="1" applyFill="1" applyProtection="1"/>
    <xf numFmtId="0" fontId="10" fillId="6" borderId="0" xfId="0" applyFont="1" applyFill="1" applyAlignment="1" applyProtection="1">
      <alignment horizontal="left" vertical="center" wrapText="1"/>
    </xf>
    <xf numFmtId="165" fontId="10" fillId="6" borderId="0" xfId="0" applyNumberFormat="1" applyFont="1" applyFill="1" applyAlignment="1" applyProtection="1">
      <alignment horizontal="center" vertical="center"/>
    </xf>
    <xf numFmtId="9" fontId="10" fillId="6" borderId="0" xfId="0" applyNumberFormat="1" applyFont="1" applyFill="1" applyAlignment="1" applyProtection="1">
      <alignment horizontal="center" vertical="center"/>
    </xf>
    <xf numFmtId="173" fontId="10" fillId="6" borderId="0" xfId="0" applyNumberFormat="1" applyFont="1" applyFill="1" applyAlignment="1" applyProtection="1">
      <alignment horizontal="center" vertical="center"/>
    </xf>
    <xf numFmtId="0" fontId="10" fillId="4" borderId="2" xfId="0" applyFont="1" applyFill="1" applyBorder="1" applyAlignment="1" applyProtection="1">
      <alignment vertical="center"/>
    </xf>
    <xf numFmtId="0" fontId="10" fillId="4" borderId="2" xfId="0" applyFont="1" applyFill="1" applyBorder="1" applyAlignment="1" applyProtection="1">
      <alignment horizontal="center" vertical="center" wrapText="1"/>
    </xf>
    <xf numFmtId="0" fontId="10" fillId="4" borderId="2" xfId="0" applyNumberFormat="1"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4" borderId="64" xfId="0" applyFont="1" applyFill="1" applyBorder="1" applyAlignment="1" applyProtection="1">
      <alignment horizontal="center" vertical="center"/>
    </xf>
    <xf numFmtId="165" fontId="10" fillId="4" borderId="2" xfId="0" applyNumberFormat="1" applyFont="1" applyFill="1" applyBorder="1" applyAlignment="1" applyProtection="1">
      <alignment vertical="center"/>
    </xf>
    <xf numFmtId="165" fontId="10" fillId="4" borderId="26" xfId="2" applyFont="1" applyFill="1" applyBorder="1" applyAlignment="1" applyProtection="1">
      <alignment vertical="center"/>
    </xf>
    <xf numFmtId="165" fontId="10" fillId="4" borderId="26" xfId="0" applyNumberFormat="1" applyFont="1" applyFill="1" applyBorder="1" applyAlignment="1" applyProtection="1">
      <alignment vertical="center"/>
    </xf>
    <xf numFmtId="165" fontId="10" fillId="4" borderId="2" xfId="2" applyFont="1" applyFill="1" applyBorder="1" applyAlignment="1" applyProtection="1">
      <alignment vertical="center"/>
    </xf>
    <xf numFmtId="9" fontId="10" fillId="4" borderId="2" xfId="0" applyNumberFormat="1" applyFont="1" applyFill="1" applyBorder="1" applyAlignment="1" applyProtection="1">
      <alignment vertical="center"/>
    </xf>
    <xf numFmtId="0" fontId="10" fillId="4" borderId="26" xfId="0" applyNumberFormat="1" applyFont="1" applyFill="1" applyBorder="1" applyAlignment="1" applyProtection="1">
      <alignment vertical="center"/>
    </xf>
    <xf numFmtId="170" fontId="10" fillId="4" borderId="2" xfId="1" applyNumberFormat="1" applyFont="1" applyFill="1" applyBorder="1" applyAlignment="1" applyProtection="1">
      <alignment vertical="center"/>
    </xf>
    <xf numFmtId="172" fontId="10" fillId="4" borderId="2" xfId="0" applyNumberFormat="1" applyFont="1" applyFill="1" applyBorder="1" applyAlignment="1" applyProtection="1">
      <alignment vertical="center"/>
    </xf>
    <xf numFmtId="170" fontId="10" fillId="4" borderId="26" xfId="1" applyNumberFormat="1" applyFont="1" applyFill="1" applyBorder="1" applyAlignment="1" applyProtection="1">
      <alignment horizontal="right" vertical="center"/>
    </xf>
    <xf numFmtId="1" fontId="10" fillId="4" borderId="2" xfId="0" applyNumberFormat="1" applyFont="1" applyFill="1" applyBorder="1" applyAlignment="1" applyProtection="1">
      <alignment horizontal="right" vertical="center"/>
    </xf>
    <xf numFmtId="1" fontId="10" fillId="4" borderId="2" xfId="0" applyNumberFormat="1" applyFont="1" applyFill="1" applyBorder="1" applyAlignment="1" applyProtection="1">
      <alignment vertical="center"/>
    </xf>
    <xf numFmtId="9" fontId="10" fillId="4" borderId="0" xfId="0" applyNumberFormat="1" applyFont="1" applyFill="1" applyBorder="1" applyProtection="1"/>
    <xf numFmtId="169" fontId="10" fillId="4" borderId="2" xfId="0" applyNumberFormat="1" applyFont="1" applyFill="1" applyBorder="1" applyAlignment="1" applyProtection="1">
      <alignment horizontal="center" vertical="center"/>
    </xf>
    <xf numFmtId="10" fontId="10" fillId="0" borderId="26" xfId="0" applyNumberFormat="1" applyFont="1" applyBorder="1" applyAlignment="1" applyProtection="1">
      <alignment horizontal="right" vertical="center"/>
    </xf>
    <xf numFmtId="10" fontId="10" fillId="0" borderId="2" xfId="0" applyNumberFormat="1" applyFont="1" applyBorder="1" applyAlignment="1" applyProtection="1">
      <alignment horizontal="right" vertical="center"/>
    </xf>
    <xf numFmtId="9" fontId="10" fillId="0" borderId="2" xfId="0" applyNumberFormat="1" applyFont="1" applyBorder="1" applyAlignment="1" applyProtection="1">
      <alignment horizontal="right" vertical="center"/>
    </xf>
    <xf numFmtId="9" fontId="10" fillId="0" borderId="25" xfId="0" applyNumberFormat="1" applyFont="1" applyBorder="1" applyAlignment="1" applyProtection="1">
      <alignment horizontal="right" vertical="center"/>
    </xf>
    <xf numFmtId="1" fontId="10" fillId="0" borderId="2" xfId="0" applyNumberFormat="1" applyFont="1" applyBorder="1" applyAlignment="1" applyProtection="1">
      <alignment horizontal="right" vertical="center"/>
    </xf>
    <xf numFmtId="172" fontId="10" fillId="4" borderId="0" xfId="0" applyNumberFormat="1" applyFont="1" applyFill="1" applyBorder="1" applyProtection="1"/>
    <xf numFmtId="10" fontId="10" fillId="4" borderId="2" xfId="0" applyNumberFormat="1" applyFont="1" applyFill="1" applyBorder="1" applyAlignment="1" applyProtection="1">
      <alignment horizontal="right" vertical="center"/>
    </xf>
    <xf numFmtId="10" fontId="10" fillId="4" borderId="2" xfId="1" applyNumberFormat="1" applyFont="1" applyFill="1" applyBorder="1" applyAlignment="1" applyProtection="1">
      <alignment horizontal="right" vertical="center"/>
    </xf>
    <xf numFmtId="173" fontId="10" fillId="4" borderId="2" xfId="1" applyNumberFormat="1" applyFont="1" applyFill="1" applyBorder="1" applyAlignment="1" applyProtection="1">
      <alignment horizontal="right" vertical="center"/>
    </xf>
    <xf numFmtId="170" fontId="10" fillId="4" borderId="26" xfId="1" applyNumberFormat="1" applyFont="1" applyFill="1" applyBorder="1" applyAlignment="1" applyProtection="1">
      <alignment horizontal="center" vertical="center"/>
    </xf>
    <xf numFmtId="10" fontId="10" fillId="0" borderId="2" xfId="0" applyNumberFormat="1" applyFont="1" applyBorder="1" applyAlignment="1" applyProtection="1">
      <alignment horizontal="center" vertical="center" wrapText="1"/>
    </xf>
    <xf numFmtId="165" fontId="10" fillId="4" borderId="2" xfId="0" applyNumberFormat="1" applyFont="1" applyFill="1" applyBorder="1" applyAlignment="1" applyProtection="1">
      <alignment horizontal="center" vertical="center" wrapText="1"/>
    </xf>
    <xf numFmtId="165" fontId="10" fillId="4" borderId="2" xfId="0" applyNumberFormat="1" applyFont="1" applyFill="1" applyBorder="1" applyAlignment="1" applyProtection="1">
      <alignment horizontal="center" vertical="center"/>
    </xf>
    <xf numFmtId="9" fontId="10" fillId="4" borderId="2" xfId="0" applyNumberFormat="1" applyFont="1" applyFill="1" applyBorder="1" applyAlignment="1" applyProtection="1">
      <alignment horizontal="center" vertical="center"/>
    </xf>
    <xf numFmtId="37" fontId="10" fillId="4" borderId="2" xfId="0" applyNumberFormat="1" applyFont="1" applyFill="1" applyBorder="1" applyAlignment="1" applyProtection="1">
      <alignment vertical="center"/>
    </xf>
    <xf numFmtId="173" fontId="10" fillId="4" borderId="2" xfId="0" applyNumberFormat="1" applyFont="1" applyFill="1" applyBorder="1" applyAlignment="1" applyProtection="1">
      <alignment horizontal="center" vertical="center"/>
    </xf>
    <xf numFmtId="174" fontId="10" fillId="4" borderId="2" xfId="0" applyNumberFormat="1" applyFont="1" applyFill="1" applyBorder="1" applyAlignment="1" applyProtection="1">
      <alignment horizontal="center" vertical="center"/>
    </xf>
    <xf numFmtId="37" fontId="10" fillId="4" borderId="2" xfId="0" applyNumberFormat="1" applyFont="1" applyFill="1" applyBorder="1" applyAlignment="1" applyProtection="1">
      <alignment horizontal="center" vertical="center"/>
    </xf>
    <xf numFmtId="0" fontId="25" fillId="6" borderId="62" xfId="0" applyFont="1" applyFill="1" applyBorder="1" applyProtection="1"/>
    <xf numFmtId="0" fontId="0" fillId="6" borderId="0" xfId="0" applyFill="1" applyProtection="1"/>
    <xf numFmtId="0" fontId="10" fillId="6" borderId="0" xfId="0" applyFont="1" applyFill="1" applyBorder="1" applyAlignment="1" applyProtection="1">
      <alignment horizontal="center"/>
    </xf>
    <xf numFmtId="0" fontId="0" fillId="6" borderId="12" xfId="0" applyFill="1" applyBorder="1" applyAlignment="1" applyProtection="1">
      <alignment horizontal="centerContinuous" vertical="center"/>
    </xf>
    <xf numFmtId="0" fontId="0" fillId="6" borderId="26" xfId="0" applyFill="1" applyBorder="1" applyAlignment="1" applyProtection="1">
      <alignment horizontal="centerContinuous" vertical="center"/>
    </xf>
    <xf numFmtId="0" fontId="0" fillId="0" borderId="0" xfId="0" applyProtection="1"/>
    <xf numFmtId="0" fontId="10" fillId="6" borderId="11" xfId="0" applyFont="1" applyFill="1" applyBorder="1" applyAlignment="1" applyProtection="1">
      <alignment horizontal="centerContinuous" vertical="center"/>
    </xf>
    <xf numFmtId="0" fontId="10" fillId="6" borderId="9" xfId="0" applyFont="1" applyFill="1" applyBorder="1" applyAlignment="1" applyProtection="1">
      <alignment horizontal="centerContinuous" vertical="center"/>
    </xf>
    <xf numFmtId="0" fontId="0" fillId="6" borderId="12" xfId="0" applyFill="1" applyBorder="1" applyAlignment="1" applyProtection="1">
      <alignment horizontal="centerContinuous" vertical="center" wrapText="1"/>
    </xf>
    <xf numFmtId="0" fontId="0" fillId="6" borderId="26" xfId="0" applyFill="1" applyBorder="1" applyAlignment="1" applyProtection="1">
      <alignment horizontal="centerContinuous" vertical="center" wrapText="1"/>
    </xf>
    <xf numFmtId="0" fontId="10" fillId="6" borderId="26" xfId="0" applyFont="1" applyFill="1" applyBorder="1" applyAlignment="1" applyProtection="1">
      <alignment horizontal="centerContinuous" wrapText="1"/>
    </xf>
    <xf numFmtId="1" fontId="18" fillId="7" borderId="2" xfId="2" applyNumberFormat="1" applyFont="1" applyFill="1" applyBorder="1" applyAlignment="1" applyProtection="1">
      <alignment horizontal="left" vertical="center" wrapText="1"/>
    </xf>
    <xf numFmtId="1" fontId="18" fillId="7" borderId="26" xfId="2" applyNumberFormat="1" applyFont="1" applyFill="1" applyBorder="1" applyAlignment="1" applyProtection="1">
      <alignment horizontal="left" vertical="center" wrapText="1"/>
    </xf>
    <xf numFmtId="169" fontId="18" fillId="7" borderId="0" xfId="2" applyNumberFormat="1" applyFont="1" applyFill="1" applyBorder="1" applyAlignment="1" applyProtection="1">
      <alignment horizontal="center" vertical="center" wrapText="1"/>
    </xf>
    <xf numFmtId="174" fontId="18" fillId="7" borderId="2" xfId="2" applyNumberFormat="1" applyFont="1" applyFill="1" applyBorder="1" applyAlignment="1" applyProtection="1">
      <alignment horizontal="left" vertical="center" wrapText="1"/>
    </xf>
    <xf numFmtId="169" fontId="18" fillId="7" borderId="2" xfId="2" applyNumberFormat="1" applyFont="1" applyFill="1" applyBorder="1" applyAlignment="1" applyProtection="1">
      <alignment horizontal="left" vertical="center" wrapText="1"/>
    </xf>
    <xf numFmtId="169" fontId="18" fillId="7" borderId="2" xfId="2" applyNumberFormat="1" applyFont="1" applyFill="1" applyBorder="1" applyAlignment="1" applyProtection="1">
      <alignment vertical="center" wrapText="1"/>
    </xf>
    <xf numFmtId="169" fontId="10" fillId="6" borderId="0" xfId="0" applyNumberFormat="1" applyFont="1" applyFill="1" applyAlignment="1" applyProtection="1">
      <alignment horizontal="center"/>
    </xf>
    <xf numFmtId="169" fontId="10" fillId="6" borderId="0" xfId="0" applyNumberFormat="1" applyFont="1" applyFill="1" applyAlignment="1" applyProtection="1">
      <alignment horizontal="left"/>
    </xf>
    <xf numFmtId="169" fontId="10" fillId="6" borderId="0" xfId="0" applyNumberFormat="1" applyFont="1" applyFill="1" applyAlignment="1" applyProtection="1"/>
    <xf numFmtId="0" fontId="6" fillId="0" borderId="29" xfId="0" applyFont="1" applyBorder="1" applyAlignment="1" applyProtection="1">
      <alignment horizontal="left"/>
    </xf>
    <xf numFmtId="0" fontId="3" fillId="0" borderId="3" xfId="0" applyFont="1" applyBorder="1" applyAlignment="1" applyProtection="1">
      <alignment horizontal="centerContinuous"/>
    </xf>
    <xf numFmtId="0" fontId="6" fillId="0" borderId="0" xfId="0" applyFont="1" applyFill="1" applyBorder="1" applyAlignment="1" applyProtection="1">
      <alignment horizontal="left"/>
    </xf>
    <xf numFmtId="0" fontId="10" fillId="6" borderId="2" xfId="0" applyFont="1" applyFill="1" applyBorder="1" applyAlignment="1" applyProtection="1">
      <alignment horizontal="left" vertical="center" wrapText="1"/>
    </xf>
    <xf numFmtId="0" fontId="10" fillId="4" borderId="2" xfId="0" applyFont="1" applyFill="1" applyBorder="1" applyAlignment="1" applyProtection="1">
      <alignment vertical="center" wrapText="1"/>
    </xf>
    <xf numFmtId="0" fontId="6" fillId="2" borderId="68" xfId="0" applyFont="1" applyFill="1" applyBorder="1" applyAlignment="1" applyProtection="1">
      <alignment horizontal="center" vertical="center"/>
      <protection locked="0"/>
    </xf>
    <xf numFmtId="0" fontId="6" fillId="2" borderId="69"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71" xfId="0" applyFont="1" applyFill="1" applyBorder="1" applyAlignment="1" applyProtection="1">
      <alignment horizontal="center" vertical="center"/>
      <protection locked="0"/>
    </xf>
    <xf numFmtId="170" fontId="6" fillId="2" borderId="23" xfId="1" applyNumberFormat="1" applyFont="1" applyFill="1" applyBorder="1" applyAlignment="1" applyProtection="1">
      <protection locked="0"/>
    </xf>
    <xf numFmtId="169" fontId="6" fillId="4" borderId="1" xfId="0" applyNumberFormat="1" applyFont="1" applyFill="1" applyBorder="1" applyAlignment="1" applyProtection="1">
      <alignment horizontal="center"/>
      <protection locked="0"/>
    </xf>
    <xf numFmtId="0" fontId="33" fillId="2" borderId="0" xfId="0" applyFont="1" applyFill="1" applyAlignment="1" applyProtection="1">
      <alignment horizontal="center" vertical="center" wrapText="1"/>
    </xf>
    <xf numFmtId="0" fontId="33" fillId="8" borderId="0" xfId="0" applyFont="1" applyFill="1" applyAlignment="1" applyProtection="1">
      <alignment horizontal="center" vertical="center" wrapText="1"/>
    </xf>
    <xf numFmtId="0" fontId="33" fillId="9" borderId="0" xfId="0" applyFont="1" applyFill="1" applyAlignment="1" applyProtection="1">
      <alignment horizontal="center" vertical="center" wrapText="1"/>
    </xf>
    <xf numFmtId="0" fontId="33" fillId="10" borderId="0" xfId="0" applyFont="1" applyFill="1" applyAlignment="1" applyProtection="1">
      <alignment horizontal="center" vertical="center" wrapText="1"/>
    </xf>
    <xf numFmtId="0" fontId="0" fillId="10" borderId="0" xfId="0" applyFill="1" applyProtection="1"/>
    <xf numFmtId="9" fontId="6" fillId="8" borderId="2" xfId="3" applyFont="1" applyFill="1" applyBorder="1" applyAlignment="1" applyProtection="1">
      <alignment horizontal="left" vertical="center"/>
      <protection locked="0"/>
    </xf>
    <xf numFmtId="0" fontId="6" fillId="8" borderId="2" xfId="0" applyFont="1" applyFill="1" applyBorder="1" applyAlignment="1" applyProtection="1">
      <alignment horizontal="left" vertical="center"/>
      <protection locked="0"/>
    </xf>
    <xf numFmtId="10" fontId="6" fillId="8" borderId="2" xfId="0" applyNumberFormat="1" applyFont="1" applyFill="1" applyBorder="1" applyAlignment="1" applyProtection="1">
      <alignment horizontal="center" vertical="center"/>
      <protection locked="0"/>
    </xf>
    <xf numFmtId="165" fontId="6" fillId="8" borderId="23" xfId="2" applyFont="1" applyFill="1" applyBorder="1" applyProtection="1">
      <protection locked="0"/>
    </xf>
    <xf numFmtId="165" fontId="6" fillId="8" borderId="16" xfId="2" applyFont="1" applyFill="1" applyBorder="1" applyProtection="1">
      <protection locked="0"/>
    </xf>
    <xf numFmtId="0" fontId="6" fillId="8" borderId="32" xfId="0" applyFont="1" applyFill="1" applyBorder="1" applyAlignment="1" applyProtection="1">
      <alignment horizontal="center" vertical="center"/>
      <protection locked="0"/>
    </xf>
    <xf numFmtId="0" fontId="6" fillId="8" borderId="34" xfId="0" applyFont="1" applyFill="1" applyBorder="1" applyAlignment="1" applyProtection="1">
      <alignment horizontal="center" vertical="center"/>
      <protection locked="0"/>
    </xf>
    <xf numFmtId="0" fontId="6" fillId="8" borderId="30" xfId="0" applyFont="1" applyFill="1" applyBorder="1" applyAlignment="1" applyProtection="1">
      <alignment horizontal="center" vertical="center"/>
      <protection locked="0"/>
    </xf>
    <xf numFmtId="0" fontId="6" fillId="8" borderId="36" xfId="0" applyFont="1" applyFill="1" applyBorder="1" applyAlignment="1" applyProtection="1">
      <alignment horizontal="center" vertical="center"/>
      <protection locked="0"/>
    </xf>
    <xf numFmtId="0" fontId="6" fillId="8" borderId="37" xfId="0" applyFont="1" applyFill="1" applyBorder="1" applyAlignment="1" applyProtection="1">
      <alignment horizontal="center" vertical="center"/>
      <protection locked="0"/>
    </xf>
    <xf numFmtId="0" fontId="6" fillId="8" borderId="38" xfId="0" applyFont="1" applyFill="1" applyBorder="1" applyAlignment="1" applyProtection="1">
      <alignment horizontal="center" vertical="center"/>
      <protection locked="0"/>
    </xf>
    <xf numFmtId="0" fontId="6" fillId="8" borderId="39" xfId="0" applyFont="1" applyFill="1" applyBorder="1" applyAlignment="1" applyProtection="1">
      <alignment horizontal="center" vertical="center"/>
      <protection locked="0"/>
    </xf>
    <xf numFmtId="0" fontId="6" fillId="8" borderId="40" xfId="0" applyFont="1" applyFill="1" applyBorder="1" applyAlignment="1" applyProtection="1">
      <alignment horizontal="center" vertical="center"/>
      <protection locked="0"/>
    </xf>
    <xf numFmtId="0" fontId="7" fillId="10" borderId="0" xfId="0" applyFont="1" applyFill="1" applyAlignment="1" applyProtection="1">
      <alignment horizontal="centerContinuous" vertical="center"/>
    </xf>
    <xf numFmtId="165" fontId="6" fillId="8" borderId="1" xfId="2" applyFont="1" applyFill="1" applyBorder="1" applyProtection="1">
      <protection locked="0"/>
    </xf>
    <xf numFmtId="0" fontId="10" fillId="11" borderId="64" xfId="0" applyFont="1" applyFill="1" applyBorder="1" applyAlignment="1">
      <alignment horizontal="left"/>
    </xf>
    <xf numFmtId="0" fontId="10" fillId="11" borderId="64" xfId="0" applyFont="1" applyFill="1" applyBorder="1" applyAlignment="1">
      <alignment horizontal="left" vertical="center"/>
    </xf>
    <xf numFmtId="0" fontId="10" fillId="11" borderId="43" xfId="0" applyFont="1" applyFill="1" applyBorder="1" applyAlignment="1">
      <alignment horizontal="left"/>
    </xf>
    <xf numFmtId="0" fontId="10" fillId="11" borderId="2" xfId="0" applyFont="1" applyFill="1" applyBorder="1" applyProtection="1"/>
    <xf numFmtId="0" fontId="10" fillId="11" borderId="2" xfId="0" applyFont="1" applyFill="1" applyBorder="1" applyAlignment="1">
      <alignment horizontal="left"/>
    </xf>
    <xf numFmtId="0" fontId="34" fillId="11" borderId="2" xfId="0" applyFont="1" applyFill="1" applyBorder="1"/>
    <xf numFmtId="0" fontId="6" fillId="0" borderId="32" xfId="0" applyFont="1" applyBorder="1" applyAlignment="1" applyProtection="1">
      <alignment vertical="center"/>
    </xf>
    <xf numFmtId="0" fontId="0" fillId="11" borderId="0" xfId="0" quotePrefix="1" applyNumberFormat="1" applyFill="1"/>
    <xf numFmtId="0" fontId="6" fillId="0" borderId="0" xfId="0" applyFont="1" applyBorder="1" applyAlignment="1" applyProtection="1">
      <alignment vertical="center"/>
    </xf>
    <xf numFmtId="0" fontId="6" fillId="3" borderId="29" xfId="0" applyFont="1" applyFill="1" applyBorder="1" applyAlignment="1" applyProtection="1">
      <alignment vertical="center" wrapText="1"/>
    </xf>
    <xf numFmtId="0" fontId="6" fillId="3" borderId="33" xfId="0" applyFont="1" applyFill="1" applyBorder="1" applyAlignment="1" applyProtection="1">
      <alignment vertical="center" wrapText="1"/>
    </xf>
    <xf numFmtId="0" fontId="6" fillId="0" borderId="0" xfId="0" applyFont="1" applyAlignment="1" applyProtection="1">
      <alignment vertical="center"/>
    </xf>
    <xf numFmtId="0" fontId="3" fillId="0" borderId="29" xfId="0" applyFont="1" applyBorder="1" applyAlignment="1" applyProtection="1">
      <alignment vertical="center"/>
    </xf>
    <xf numFmtId="0" fontId="19" fillId="0" borderId="44" xfId="0" applyFont="1" applyBorder="1" applyAlignment="1" applyProtection="1">
      <alignment vertical="center"/>
    </xf>
    <xf numFmtId="0" fontId="7" fillId="3" borderId="32" xfId="0" applyFont="1" applyFill="1" applyBorder="1" applyAlignment="1" applyProtection="1">
      <alignment vertical="center"/>
    </xf>
    <xf numFmtId="0" fontId="7" fillId="3" borderId="29" xfId="0" applyFont="1" applyFill="1" applyBorder="1" applyAlignment="1" applyProtection="1">
      <alignment vertical="center"/>
    </xf>
    <xf numFmtId="0" fontId="6" fillId="3" borderId="29" xfId="0" applyFont="1" applyFill="1" applyBorder="1" applyAlignment="1" applyProtection="1">
      <alignment vertical="center"/>
    </xf>
    <xf numFmtId="0" fontId="3" fillId="3" borderId="44" xfId="0" applyFont="1" applyFill="1" applyBorder="1" applyAlignment="1" applyProtection="1">
      <alignment vertical="center"/>
    </xf>
    <xf numFmtId="0" fontId="3" fillId="3" borderId="19" xfId="0" applyFont="1" applyFill="1" applyBorder="1" applyAlignment="1" applyProtection="1">
      <alignment vertical="center"/>
    </xf>
    <xf numFmtId="0" fontId="6" fillId="0" borderId="29" xfId="0" applyFont="1" applyBorder="1" applyAlignment="1" applyProtection="1">
      <alignment vertical="center"/>
    </xf>
    <xf numFmtId="0" fontId="7" fillId="3" borderId="28" xfId="0" applyFont="1" applyFill="1" applyBorder="1" applyAlignment="1" applyProtection="1">
      <alignment vertical="center"/>
    </xf>
    <xf numFmtId="0" fontId="6" fillId="3" borderId="24" xfId="0" applyFont="1" applyFill="1" applyBorder="1" applyAlignment="1" applyProtection="1">
      <alignment vertical="center"/>
    </xf>
    <xf numFmtId="0" fontId="19" fillId="4" borderId="30" xfId="0" applyFont="1" applyFill="1" applyBorder="1" applyAlignment="1" applyProtection="1">
      <alignment vertical="center"/>
    </xf>
    <xf numFmtId="0" fontId="7" fillId="3" borderId="24" xfId="0" applyFont="1" applyFill="1" applyBorder="1" applyAlignment="1" applyProtection="1">
      <alignment vertical="center"/>
    </xf>
    <xf numFmtId="0" fontId="23" fillId="3" borderId="8" xfId="0" applyFont="1" applyFill="1" applyBorder="1" applyAlignment="1" applyProtection="1">
      <alignment horizontal="left" vertical="center" wrapText="1"/>
    </xf>
    <xf numFmtId="0" fontId="12" fillId="3" borderId="0" xfId="0" applyFont="1" applyFill="1" applyBorder="1" applyAlignment="1" applyProtection="1">
      <alignment horizontal="centerContinuous" vertical="center" wrapText="1"/>
    </xf>
    <xf numFmtId="0" fontId="32" fillId="3" borderId="0" xfId="0" applyFont="1" applyFill="1" applyBorder="1" applyAlignment="1" applyProtection="1">
      <alignment horizontal="centerContinuous"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7" fillId="3" borderId="8" xfId="0" applyFont="1" applyFill="1" applyBorder="1" applyAlignment="1" applyProtection="1">
      <alignment vertical="center"/>
    </xf>
    <xf numFmtId="0" fontId="6" fillId="3" borderId="0" xfId="0" applyFont="1" applyFill="1" applyBorder="1" applyAlignment="1" applyProtection="1">
      <alignment horizontal="centerContinuous" vertical="center" wrapText="1"/>
    </xf>
    <xf numFmtId="0" fontId="13" fillId="3" borderId="0" xfId="0" applyFont="1" applyFill="1" applyBorder="1" applyAlignment="1" applyProtection="1">
      <alignment horizontal="centerContinuous" vertical="center"/>
    </xf>
    <xf numFmtId="175" fontId="16" fillId="0" borderId="70" xfId="0" applyNumberFormat="1" applyFont="1" applyBorder="1" applyAlignment="1" applyProtection="1">
      <alignment horizontal="right" vertical="center"/>
    </xf>
    <xf numFmtId="173" fontId="16" fillId="0" borderId="20" xfId="0" applyNumberFormat="1" applyFont="1" applyBorder="1" applyAlignment="1" applyProtection="1">
      <alignment horizontal="right" vertical="center"/>
    </xf>
    <xf numFmtId="0" fontId="6" fillId="3" borderId="32"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73" fontId="16" fillId="3" borderId="20" xfId="0" applyNumberFormat="1" applyFont="1" applyFill="1" applyBorder="1" applyAlignment="1" applyProtection="1">
      <alignment horizontal="right" vertical="center"/>
    </xf>
    <xf numFmtId="0" fontId="6" fillId="3" borderId="23" xfId="0" applyFont="1" applyFill="1" applyBorder="1" applyAlignment="1" applyProtection="1">
      <alignment horizontal="center" vertical="center"/>
    </xf>
    <xf numFmtId="173" fontId="16" fillId="0" borderId="72" xfId="0" applyNumberFormat="1" applyFont="1" applyBorder="1" applyAlignment="1" applyProtection="1">
      <alignment horizontal="right" vertical="center"/>
    </xf>
    <xf numFmtId="0" fontId="3" fillId="3" borderId="8" xfId="0" applyFont="1" applyFill="1" applyBorder="1" applyAlignment="1" applyProtection="1">
      <alignment vertical="center"/>
    </xf>
    <xf numFmtId="0" fontId="3" fillId="3" borderId="60" xfId="0" applyFont="1" applyFill="1" applyBorder="1" applyAlignment="1" applyProtection="1">
      <alignment vertical="center"/>
    </xf>
    <xf numFmtId="0" fontId="6" fillId="0" borderId="11" xfId="0" applyFont="1" applyBorder="1" applyAlignment="1" applyProtection="1">
      <alignment horizontal="center"/>
    </xf>
    <xf numFmtId="0" fontId="8" fillId="0" borderId="0" xfId="0" applyFont="1" applyBorder="1" applyAlignment="1" applyProtection="1">
      <alignment horizontal="centerContinuous" wrapText="1"/>
    </xf>
    <xf numFmtId="0" fontId="12" fillId="0" borderId="8" xfId="0" applyFont="1" applyBorder="1" applyAlignment="1" applyProtection="1">
      <alignment horizontal="centerContinuous"/>
    </xf>
    <xf numFmtId="0" fontId="12"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12"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0" fontId="8" fillId="3" borderId="4" xfId="0" applyFont="1" applyFill="1" applyBorder="1" applyAlignment="1" applyProtection="1">
      <alignment vertical="center" wrapText="1"/>
    </xf>
    <xf numFmtId="9" fontId="6" fillId="0" borderId="11" xfId="0" applyNumberFormat="1" applyFont="1" applyBorder="1" applyProtection="1"/>
    <xf numFmtId="0" fontId="3" fillId="4" borderId="1" xfId="0" applyFont="1" applyFill="1" applyBorder="1" applyAlignment="1" applyProtection="1">
      <alignment horizontal="center"/>
    </xf>
    <xf numFmtId="165" fontId="6" fillId="0" borderId="16" xfId="2" applyFont="1" applyBorder="1" applyAlignment="1" applyProtection="1">
      <alignment horizontal="center"/>
    </xf>
    <xf numFmtId="165" fontId="6" fillId="4" borderId="24" xfId="2" applyFont="1" applyFill="1" applyBorder="1" applyAlignment="1" applyProtection="1">
      <alignment horizontal="center"/>
    </xf>
    <xf numFmtId="165" fontId="6" fillId="0" borderId="1" xfId="2" applyFont="1" applyBorder="1" applyAlignment="1" applyProtection="1">
      <alignment horizontal="center"/>
    </xf>
    <xf numFmtId="165" fontId="10" fillId="7" borderId="2" xfId="2" applyNumberFormat="1" applyFont="1" applyFill="1" applyBorder="1" applyAlignment="1" applyProtection="1">
      <alignment horizontal="right" vertical="center"/>
    </xf>
    <xf numFmtId="165" fontId="10" fillId="4" borderId="2" xfId="2" applyNumberFormat="1" applyFont="1" applyFill="1" applyBorder="1" applyAlignment="1" applyProtection="1">
      <alignment vertical="center"/>
    </xf>
    <xf numFmtId="0" fontId="36" fillId="6" borderId="0" xfId="0" applyFont="1" applyFill="1" applyAlignment="1" applyProtection="1">
      <alignment vertical="center"/>
    </xf>
    <xf numFmtId="170" fontId="3" fillId="10" borderId="1" xfId="1" applyNumberFormat="1" applyFont="1" applyFill="1" applyBorder="1" applyAlignment="1" applyProtection="1">
      <alignment horizontal="center" vertical="center"/>
      <protection locked="0"/>
    </xf>
    <xf numFmtId="169" fontId="6" fillId="10" borderId="1" xfId="0" applyNumberFormat="1" applyFont="1" applyFill="1" applyBorder="1" applyAlignment="1" applyProtection="1">
      <alignment horizontal="center"/>
      <protection locked="0"/>
    </xf>
    <xf numFmtId="169" fontId="6" fillId="10" borderId="51" xfId="0" applyNumberFormat="1" applyFont="1" applyFill="1" applyBorder="1" applyAlignment="1" applyProtection="1">
      <alignment horizontal="center"/>
      <protection locked="0"/>
    </xf>
    <xf numFmtId="169" fontId="6" fillId="10" borderId="20" xfId="0" applyNumberFormat="1" applyFont="1" applyFill="1" applyBorder="1" applyAlignment="1" applyProtection="1">
      <alignment horizontal="center"/>
      <protection locked="0"/>
    </xf>
    <xf numFmtId="0" fontId="6" fillId="0" borderId="4" xfId="0" applyFont="1" applyBorder="1" applyAlignment="1" applyProtection="1">
      <alignment horizontal="center"/>
    </xf>
    <xf numFmtId="0" fontId="7" fillId="0" borderId="0" xfId="0" applyFont="1" applyBorder="1" applyAlignment="1" applyProtection="1">
      <alignment vertical="center"/>
    </xf>
    <xf numFmtId="166" fontId="3" fillId="3" borderId="68" xfId="1" applyFont="1" applyFill="1" applyBorder="1" applyAlignment="1" applyProtection="1">
      <alignment horizontal="center"/>
    </xf>
    <xf numFmtId="0" fontId="4" fillId="0" borderId="3"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8" xfId="0" applyFont="1" applyBorder="1" applyAlignment="1" applyProtection="1">
      <alignment vertical="center"/>
    </xf>
    <xf numFmtId="0" fontId="7" fillId="0" borderId="3" xfId="0" applyFont="1" applyBorder="1" applyAlignment="1" applyProtection="1">
      <alignment horizontal="left" vertical="center"/>
    </xf>
    <xf numFmtId="0" fontId="10" fillId="6" borderId="0" xfId="0" applyFont="1" applyFill="1" applyBorder="1" applyAlignment="1" applyProtection="1">
      <alignment horizontal="center" vertical="center" wrapText="1"/>
    </xf>
    <xf numFmtId="0" fontId="0" fillId="0" borderId="0" xfId="0" applyBorder="1" applyProtection="1"/>
    <xf numFmtId="0" fontId="0" fillId="6" borderId="0" xfId="0" applyFill="1" applyBorder="1" applyProtection="1"/>
    <xf numFmtId="0" fontId="6" fillId="0" borderId="0" xfId="0" applyFont="1" applyAlignment="1" applyProtection="1">
      <alignment horizontal="right" vertical="center"/>
    </xf>
    <xf numFmtId="0" fontId="23" fillId="0" borderId="0" xfId="0" applyFont="1" applyAlignment="1" applyProtection="1">
      <alignment horizontal="left" vertical="center"/>
    </xf>
    <xf numFmtId="0" fontId="6" fillId="10" borderId="9" xfId="0" applyFont="1" applyFill="1" applyBorder="1" applyAlignment="1" applyProtection="1">
      <alignment vertical="center" wrapText="1"/>
      <protection locked="0"/>
    </xf>
    <xf numFmtId="0" fontId="6" fillId="10" borderId="4" xfId="0" applyFont="1" applyFill="1" applyBorder="1" applyAlignment="1" applyProtection="1">
      <alignment vertical="center" wrapText="1"/>
      <protection locked="0"/>
    </xf>
    <xf numFmtId="9" fontId="10" fillId="4" borderId="25" xfId="0" applyNumberFormat="1" applyFont="1" applyFill="1" applyBorder="1" applyAlignment="1" applyProtection="1">
      <alignment horizontal="center" vertical="center" wrapText="1"/>
    </xf>
    <xf numFmtId="9" fontId="10" fillId="4" borderId="26" xfId="0" applyNumberFormat="1" applyFont="1" applyFill="1" applyBorder="1" applyAlignment="1" applyProtection="1">
      <alignment horizontal="center" vertical="center" wrapText="1"/>
    </xf>
    <xf numFmtId="172" fontId="10" fillId="4" borderId="2" xfId="0" applyNumberFormat="1" applyFont="1" applyFill="1" applyBorder="1" applyAlignment="1" applyProtection="1">
      <alignment horizontal="left" vertical="center" wrapText="1"/>
    </xf>
    <xf numFmtId="1" fontId="10" fillId="4" borderId="2" xfId="0" applyNumberFormat="1" applyFont="1" applyFill="1" applyBorder="1" applyAlignment="1" applyProtection="1">
      <alignment horizontal="left" vertical="center" wrapText="1"/>
    </xf>
    <xf numFmtId="169" fontId="10" fillId="4" borderId="0" xfId="0" applyNumberFormat="1" applyFont="1" applyFill="1" applyBorder="1" applyAlignment="1" applyProtection="1">
      <alignment horizontal="center" vertical="center" wrapText="1"/>
    </xf>
    <xf numFmtId="174" fontId="10" fillId="4" borderId="2" xfId="0" applyNumberFormat="1" applyFont="1" applyFill="1" applyBorder="1" applyAlignment="1" applyProtection="1">
      <alignment horizontal="left" vertical="center" wrapText="1"/>
    </xf>
    <xf numFmtId="169" fontId="10" fillId="4" borderId="2" xfId="0" applyNumberFormat="1" applyFont="1" applyFill="1" applyBorder="1" applyAlignment="1" applyProtection="1">
      <alignment horizontal="left" vertical="center" wrapText="1"/>
    </xf>
    <xf numFmtId="169" fontId="10" fillId="4" borderId="2" xfId="0" applyNumberFormat="1" applyFont="1" applyFill="1" applyBorder="1" applyAlignment="1" applyProtection="1">
      <alignment vertical="center" wrapText="1"/>
    </xf>
    <xf numFmtId="0" fontId="6" fillId="0" borderId="22" xfId="0" applyFont="1" applyBorder="1" applyAlignment="1" applyProtection="1">
      <alignment vertical="center" wrapText="1"/>
    </xf>
    <xf numFmtId="0" fontId="10" fillId="6" borderId="41" xfId="0" applyFont="1" applyFill="1" applyBorder="1" applyAlignment="1" applyProtection="1">
      <alignment horizontal="center" vertical="center" wrapText="1"/>
    </xf>
    <xf numFmtId="0" fontId="10" fillId="6" borderId="64" xfId="0" applyFont="1" applyFill="1" applyBorder="1" applyAlignment="1" applyProtection="1">
      <alignment horizontal="center" vertical="center" wrapText="1"/>
    </xf>
    <xf numFmtId="0" fontId="10" fillId="6" borderId="43"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7"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25" xfId="0" applyFont="1" applyFill="1" applyBorder="1" applyAlignment="1" applyProtection="1">
      <alignment horizontal="center"/>
    </xf>
    <xf numFmtId="0" fontId="10" fillId="6" borderId="12" xfId="0" applyFont="1" applyFill="1" applyBorder="1" applyAlignment="1" applyProtection="1">
      <alignment horizontal="center"/>
    </xf>
    <xf numFmtId="0" fontId="10" fillId="6" borderId="26" xfId="0" applyFont="1" applyFill="1" applyBorder="1" applyAlignment="1" applyProtection="1">
      <alignment horizontal="center"/>
    </xf>
    <xf numFmtId="0" fontId="10" fillId="6" borderId="3" xfId="0" applyFont="1" applyFill="1" applyBorder="1" applyAlignment="1" applyProtection="1">
      <alignment horizontal="center" vertical="center" wrapText="1"/>
    </xf>
    <xf numFmtId="9" fontId="10" fillId="0" borderId="0" xfId="0" applyNumberFormat="1" applyFont="1" applyProtection="1"/>
    <xf numFmtId="170" fontId="10" fillId="7" borderId="25" xfId="1" applyNumberFormat="1" applyFont="1" applyFill="1" applyBorder="1" applyAlignment="1" applyProtection="1">
      <alignment horizontal="right" vertical="center"/>
    </xf>
    <xf numFmtId="170" fontId="10" fillId="4" borderId="25" xfId="1" applyNumberFormat="1" applyFont="1" applyFill="1" applyBorder="1" applyAlignment="1" applyProtection="1">
      <alignment vertical="center"/>
    </xf>
    <xf numFmtId="9" fontId="10" fillId="4" borderId="2" xfId="0" applyNumberFormat="1" applyFont="1" applyFill="1" applyBorder="1" applyAlignment="1" applyProtection="1">
      <alignment horizontal="right" vertical="center"/>
    </xf>
    <xf numFmtId="170" fontId="10" fillId="7" borderId="26" xfId="1" applyNumberFormat="1" applyFont="1" applyFill="1" applyBorder="1" applyAlignment="1" applyProtection="1">
      <alignment horizontal="center" vertical="center"/>
    </xf>
    <xf numFmtId="170" fontId="10" fillId="6" borderId="0" xfId="1" applyNumberFormat="1" applyFont="1" applyFill="1" applyAlignment="1" applyProtection="1">
      <alignment horizontal="center" vertical="center"/>
    </xf>
    <xf numFmtId="170" fontId="10" fillId="4" borderId="2" xfId="1" applyNumberFormat="1" applyFont="1" applyFill="1" applyBorder="1" applyAlignment="1" applyProtection="1">
      <alignment horizontal="center" vertical="center"/>
    </xf>
    <xf numFmtId="0" fontId="0" fillId="6" borderId="0" xfId="0" applyFill="1" applyBorder="1" applyAlignment="1" applyProtection="1">
      <alignment wrapText="1"/>
    </xf>
    <xf numFmtId="0" fontId="10" fillId="6" borderId="0" xfId="0" applyFont="1" applyFill="1" applyBorder="1" applyAlignment="1" applyProtection="1">
      <alignment horizontal="left" vertical="center"/>
    </xf>
    <xf numFmtId="1" fontId="10" fillId="4" borderId="0" xfId="0" applyNumberFormat="1" applyFont="1" applyFill="1" applyBorder="1" applyAlignment="1" applyProtection="1">
      <alignment horizontal="left" vertical="center" wrapText="1"/>
    </xf>
    <xf numFmtId="169" fontId="10" fillId="6" borderId="0" xfId="0" applyNumberFormat="1" applyFont="1" applyFill="1" applyBorder="1" applyAlignment="1" applyProtection="1">
      <alignment horizontal="center"/>
    </xf>
    <xf numFmtId="0" fontId="0" fillId="9" borderId="0" xfId="0" applyFill="1" applyBorder="1" applyProtection="1"/>
    <xf numFmtId="169" fontId="10" fillId="6" borderId="8" xfId="0" applyNumberFormat="1" applyFont="1" applyFill="1" applyBorder="1" applyAlignment="1" applyProtection="1">
      <alignment horizontal="center"/>
    </xf>
    <xf numFmtId="169" fontId="10" fillId="6" borderId="4" xfId="0" applyNumberFormat="1" applyFont="1" applyFill="1" applyBorder="1" applyAlignment="1" applyProtection="1">
      <alignment horizontal="center"/>
    </xf>
    <xf numFmtId="169" fontId="10" fillId="6" borderId="4" xfId="0" applyNumberFormat="1" applyFont="1" applyFill="1" applyBorder="1" applyAlignment="1" applyProtection="1">
      <alignment horizontal="left"/>
    </xf>
    <xf numFmtId="0" fontId="18" fillId="6" borderId="8" xfId="0" applyFont="1" applyFill="1" applyBorder="1" applyAlignment="1" applyProtection="1">
      <alignment horizontal="left" vertical="center"/>
    </xf>
    <xf numFmtId="1" fontId="10" fillId="6" borderId="8" xfId="0" applyNumberFormat="1" applyFont="1" applyFill="1" applyBorder="1" applyProtection="1"/>
    <xf numFmtId="1" fontId="10" fillId="6" borderId="0" xfId="0" applyNumberFormat="1" applyFont="1" applyFill="1" applyBorder="1" applyProtection="1"/>
    <xf numFmtId="0" fontId="6" fillId="6" borderId="0" xfId="0" applyFont="1" applyFill="1" applyBorder="1" applyProtection="1"/>
    <xf numFmtId="0" fontId="6" fillId="6" borderId="4" xfId="0" applyFont="1" applyFill="1" applyBorder="1" applyProtection="1"/>
    <xf numFmtId="1" fontId="10" fillId="6" borderId="4" xfId="0" applyNumberFormat="1" applyFont="1" applyFill="1" applyBorder="1" applyProtection="1"/>
    <xf numFmtId="0" fontId="18" fillId="6" borderId="4" xfId="0" applyFont="1" applyFill="1" applyBorder="1" applyAlignment="1" applyProtection="1">
      <alignment horizontal="left" vertical="center"/>
    </xf>
    <xf numFmtId="9" fontId="10" fillId="7" borderId="0" xfId="1" applyNumberFormat="1" applyFont="1" applyFill="1" applyBorder="1" applyAlignment="1" applyProtection="1">
      <alignment horizontal="center" vertical="center"/>
    </xf>
    <xf numFmtId="9" fontId="10" fillId="6" borderId="0" xfId="0" applyNumberFormat="1" applyFont="1" applyFill="1" applyBorder="1" applyAlignment="1" applyProtection="1">
      <alignment horizontal="center"/>
    </xf>
    <xf numFmtId="9" fontId="10" fillId="4" borderId="0" xfId="0" applyNumberFormat="1" applyFont="1" applyFill="1" applyBorder="1" applyAlignment="1" applyProtection="1">
      <alignment horizontal="center" vertical="center"/>
    </xf>
    <xf numFmtId="9" fontId="10" fillId="6" borderId="8" xfId="0" applyNumberFormat="1" applyFont="1" applyFill="1" applyBorder="1" applyAlignment="1" applyProtection="1">
      <alignment vertical="center"/>
    </xf>
    <xf numFmtId="9" fontId="10" fillId="6" borderId="4" xfId="0" applyNumberFormat="1" applyFont="1" applyFill="1" applyBorder="1" applyAlignment="1" applyProtection="1">
      <alignment horizontal="center"/>
    </xf>
    <xf numFmtId="165" fontId="10" fillId="6" borderId="8" xfId="0" applyNumberFormat="1" applyFont="1" applyFill="1" applyBorder="1" applyAlignment="1" applyProtection="1">
      <alignment horizontal="center" vertical="center"/>
    </xf>
    <xf numFmtId="0" fontId="10" fillId="6" borderId="4" xfId="0" applyFont="1" applyFill="1" applyBorder="1" applyProtection="1"/>
    <xf numFmtId="0" fontId="10" fillId="6" borderId="8" xfId="0" applyFont="1" applyFill="1" applyBorder="1" applyProtection="1"/>
    <xf numFmtId="10" fontId="10" fillId="6" borderId="8" xfId="0" applyNumberFormat="1" applyFont="1" applyFill="1" applyBorder="1" applyProtection="1"/>
    <xf numFmtId="0" fontId="10" fillId="6" borderId="4" xfId="0" applyFont="1" applyFill="1" applyBorder="1" applyAlignment="1" applyProtection="1">
      <alignment vertical="center"/>
    </xf>
    <xf numFmtId="9" fontId="10" fillId="6" borderId="0" xfId="2" applyNumberFormat="1" applyFont="1" applyFill="1" applyBorder="1" applyProtection="1"/>
    <xf numFmtId="165" fontId="10" fillId="6" borderId="8" xfId="0" applyNumberFormat="1" applyFont="1" applyFill="1" applyBorder="1" applyProtection="1"/>
    <xf numFmtId="0" fontId="10" fillId="4" borderId="0" xfId="0" applyFont="1" applyFill="1" applyBorder="1" applyAlignment="1" applyProtection="1">
      <alignment vertical="center"/>
    </xf>
    <xf numFmtId="172" fontId="10" fillId="7" borderId="0" xfId="2" applyNumberFormat="1" applyFont="1" applyFill="1" applyBorder="1" applyAlignment="1" applyProtection="1">
      <alignment horizontal="center" vertical="center"/>
    </xf>
    <xf numFmtId="0" fontId="10" fillId="6" borderId="2" xfId="2" applyNumberFormat="1" applyFont="1" applyFill="1" applyBorder="1" applyAlignment="1" applyProtection="1">
      <alignment horizontal="center" vertical="center"/>
    </xf>
    <xf numFmtId="9" fontId="6" fillId="4" borderId="22" xfId="3"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32" fillId="3" borderId="0" xfId="0" applyFont="1" applyFill="1" applyBorder="1" applyAlignment="1" applyProtection="1">
      <alignment horizontal="center" vertical="center"/>
    </xf>
    <xf numFmtId="9" fontId="6" fillId="4" borderId="22" xfId="3" applyNumberFormat="1" applyFont="1" applyFill="1" applyBorder="1" applyAlignment="1" applyProtection="1">
      <alignment horizontal="center" vertical="center"/>
    </xf>
    <xf numFmtId="169" fontId="10" fillId="6" borderId="0" xfId="0" applyNumberFormat="1" applyFont="1" applyFill="1" applyBorder="1" applyAlignment="1" applyProtection="1">
      <alignment horizontal="left"/>
    </xf>
    <xf numFmtId="0" fontId="10" fillId="6" borderId="10" xfId="0" applyFont="1" applyFill="1" applyBorder="1" applyAlignment="1" applyProtection="1">
      <alignment horizontal="centerContinuous" vertical="center"/>
    </xf>
    <xf numFmtId="0" fontId="23" fillId="3" borderId="8" xfId="0" applyFont="1" applyFill="1" applyBorder="1" applyAlignment="1" applyProtection="1">
      <alignment horizontal="left" vertical="center"/>
    </xf>
    <xf numFmtId="9" fontId="6" fillId="4" borderId="22" xfId="1" quotePrefix="1" applyNumberFormat="1" applyFont="1" applyFill="1" applyBorder="1" applyAlignment="1" applyProtection="1">
      <alignment horizontal="center" vertical="center"/>
    </xf>
    <xf numFmtId="9" fontId="6" fillId="4" borderId="22" xfId="3" quotePrefix="1" applyFont="1" applyFill="1" applyBorder="1" applyAlignment="1" applyProtection="1">
      <alignment horizontal="center" vertical="center"/>
    </xf>
    <xf numFmtId="178" fontId="6" fillId="4" borderId="22" xfId="3" quotePrefix="1" applyNumberFormat="1" applyFont="1" applyFill="1" applyBorder="1" applyAlignment="1" applyProtection="1">
      <alignment horizontal="center" vertical="center"/>
    </xf>
    <xf numFmtId="0" fontId="3" fillId="0" borderId="22" xfId="0" applyFont="1" applyBorder="1" applyAlignment="1" applyProtection="1">
      <alignment vertical="center" wrapText="1"/>
    </xf>
    <xf numFmtId="0" fontId="7" fillId="3" borderId="8" xfId="0" applyFont="1" applyFill="1" applyBorder="1" applyAlignment="1" applyProtection="1">
      <alignment horizontal="left" vertical="center"/>
    </xf>
    <xf numFmtId="0" fontId="35" fillId="0" borderId="6" xfId="0" applyFont="1" applyBorder="1" applyAlignment="1" applyProtection="1">
      <alignment vertical="center" wrapText="1"/>
    </xf>
    <xf numFmtId="0" fontId="35" fillId="0" borderId="3" xfId="0" applyFont="1" applyBorder="1" applyAlignment="1" applyProtection="1">
      <alignment vertical="center" wrapText="1"/>
    </xf>
    <xf numFmtId="0" fontId="35" fillId="0" borderId="0" xfId="0" applyFont="1" applyBorder="1" applyAlignment="1" applyProtection="1">
      <alignment vertical="center" wrapText="1"/>
    </xf>
    <xf numFmtId="0" fontId="35" fillId="0" borderId="4" xfId="0" applyFont="1" applyBorder="1" applyAlignment="1" applyProtection="1">
      <alignment vertical="center" wrapText="1"/>
    </xf>
    <xf numFmtId="0" fontId="12" fillId="0" borderId="8" xfId="0" applyFont="1" applyBorder="1" applyAlignment="1" applyProtection="1">
      <alignment vertical="center"/>
    </xf>
    <xf numFmtId="0" fontId="22" fillId="0" borderId="7" xfId="0" applyFont="1" applyBorder="1" applyAlignment="1" applyProtection="1">
      <alignment horizontal="right"/>
    </xf>
    <xf numFmtId="0" fontId="2" fillId="6" borderId="25" xfId="0" applyFont="1" applyFill="1" applyBorder="1" applyAlignment="1" applyProtection="1">
      <alignment horizontal="centerContinuous" vertical="center"/>
    </xf>
    <xf numFmtId="0" fontId="10" fillId="6" borderId="41" xfId="0" applyFont="1" applyFill="1" applyBorder="1" applyAlignment="1" applyProtection="1">
      <alignment vertical="center" wrapText="1"/>
    </xf>
    <xf numFmtId="0" fontId="10" fillId="6" borderId="0" xfId="0" applyFont="1" applyFill="1" applyBorder="1" applyAlignment="1" applyProtection="1">
      <alignment vertical="center" wrapText="1"/>
    </xf>
    <xf numFmtId="179" fontId="10" fillId="7" borderId="2" xfId="2" applyNumberFormat="1" applyFont="1" applyFill="1" applyBorder="1" applyAlignment="1" applyProtection="1">
      <alignment horizontal="right" vertical="center"/>
    </xf>
    <xf numFmtId="179" fontId="10" fillId="6" borderId="0" xfId="0" applyNumberFormat="1" applyFont="1" applyFill="1" applyProtection="1"/>
    <xf numFmtId="179" fontId="10" fillId="4" borderId="2" xfId="0" applyNumberFormat="1" applyFont="1" applyFill="1" applyBorder="1" applyAlignment="1" applyProtection="1">
      <alignment vertical="center"/>
    </xf>
    <xf numFmtId="10" fontId="10" fillId="7" borderId="2" xfId="1" applyNumberFormat="1" applyFont="1" applyFill="1" applyBorder="1" applyAlignment="1" applyProtection="1">
      <alignment horizontal="right" vertical="center"/>
    </xf>
    <xf numFmtId="10" fontId="10" fillId="4" borderId="2" xfId="0" applyNumberFormat="1" applyFont="1" applyFill="1" applyBorder="1" applyAlignment="1" applyProtection="1">
      <alignment vertical="center"/>
    </xf>
    <xf numFmtId="0" fontId="23" fillId="3" borderId="8" xfId="0" applyFont="1" applyFill="1" applyBorder="1" applyAlignment="1" applyProtection="1">
      <alignment vertical="center"/>
    </xf>
    <xf numFmtId="9" fontId="10" fillId="6" borderId="25" xfId="2" applyNumberFormat="1" applyFont="1" applyFill="1" applyBorder="1" applyAlignment="1" applyProtection="1">
      <alignment horizontal="center" vertical="center" wrapText="1"/>
    </xf>
    <xf numFmtId="9" fontId="10" fillId="6" borderId="26" xfId="2" applyNumberFormat="1" applyFont="1" applyFill="1" applyBorder="1" applyAlignment="1" applyProtection="1">
      <alignment horizontal="center" vertical="center" wrapText="1"/>
    </xf>
    <xf numFmtId="172" fontId="10" fillId="7" borderId="2" xfId="2" applyNumberFormat="1" applyFont="1" applyFill="1" applyBorder="1" applyAlignment="1" applyProtection="1">
      <alignment horizontal="left" vertical="center" wrapText="1"/>
    </xf>
    <xf numFmtId="172" fontId="10" fillId="7" borderId="26" xfId="2" applyNumberFormat="1" applyFont="1" applyFill="1" applyBorder="1" applyAlignment="1" applyProtection="1">
      <alignment horizontal="left" vertical="center" wrapText="1"/>
    </xf>
    <xf numFmtId="0" fontId="10" fillId="6" borderId="41" xfId="0" applyFont="1" applyFill="1" applyBorder="1" applyAlignment="1" applyProtection="1">
      <alignment horizontal="center"/>
    </xf>
    <xf numFmtId="0" fontId="10" fillId="6" borderId="2" xfId="0" applyFont="1" applyFill="1" applyBorder="1" applyAlignment="1" applyProtection="1">
      <alignment horizontal="center"/>
    </xf>
    <xf numFmtId="0" fontId="10" fillId="6" borderId="64" xfId="0" applyFont="1" applyFill="1" applyBorder="1" applyAlignment="1" applyProtection="1">
      <alignment horizontal="center"/>
    </xf>
    <xf numFmtId="169" fontId="10" fillId="6" borderId="0" xfId="0" applyNumberFormat="1" applyFont="1" applyFill="1" applyBorder="1" applyAlignment="1" applyProtection="1"/>
    <xf numFmtId="0" fontId="0" fillId="6" borderId="3" xfId="0" applyFill="1" applyBorder="1" applyAlignment="1" applyProtection="1">
      <alignment horizontal="centerContinuous" vertical="center"/>
    </xf>
    <xf numFmtId="0" fontId="0" fillId="0" borderId="78" xfId="0" applyBorder="1" applyProtection="1"/>
    <xf numFmtId="169" fontId="10" fillId="6" borderId="11" xfId="0" applyNumberFormat="1" applyFont="1" applyFill="1" applyBorder="1" applyAlignment="1" applyProtection="1"/>
    <xf numFmtId="179" fontId="10" fillId="6" borderId="43" xfId="0" quotePrefix="1" applyNumberFormat="1" applyFont="1" applyFill="1" applyBorder="1" applyAlignment="1" applyProtection="1">
      <alignment horizontal="centerContinuous" vertical="center"/>
    </xf>
    <xf numFmtId="179" fontId="10" fillId="6" borderId="25" xfId="0" applyNumberFormat="1" applyFont="1" applyFill="1" applyBorder="1" applyAlignment="1" applyProtection="1">
      <alignment vertical="center"/>
    </xf>
    <xf numFmtId="179" fontId="10" fillId="4" borderId="2" xfId="0" applyNumberFormat="1" applyFont="1" applyFill="1" applyBorder="1" applyAlignment="1" applyProtection="1">
      <alignment horizontal="center" vertical="center"/>
    </xf>
    <xf numFmtId="169" fontId="10" fillId="7" borderId="2" xfId="2" applyNumberFormat="1" applyFont="1" applyFill="1" applyBorder="1" applyAlignment="1" applyProtection="1">
      <alignment horizontal="right" vertical="center"/>
    </xf>
    <xf numFmtId="169" fontId="10" fillId="6" borderId="0" xfId="0" applyNumberFormat="1" applyFont="1" applyFill="1" applyProtection="1"/>
    <xf numFmtId="169" fontId="10" fillId="4" borderId="2" xfId="0" applyNumberFormat="1" applyFont="1" applyFill="1" applyBorder="1" applyAlignment="1" applyProtection="1">
      <alignment vertical="center"/>
    </xf>
    <xf numFmtId="10" fontId="10" fillId="7" borderId="2" xfId="2" applyNumberFormat="1" applyFont="1" applyFill="1" applyBorder="1" applyAlignment="1" applyProtection="1">
      <alignment horizontal="right" vertical="center"/>
    </xf>
    <xf numFmtId="9" fontId="10" fillId="7" borderId="2" xfId="1" applyNumberFormat="1" applyFont="1" applyFill="1" applyBorder="1" applyAlignment="1" applyProtection="1">
      <alignment horizontal="right" vertical="center"/>
    </xf>
    <xf numFmtId="9" fontId="10" fillId="4" borderId="2" xfId="1" applyNumberFormat="1" applyFont="1" applyFill="1" applyBorder="1" applyAlignment="1" applyProtection="1">
      <alignment vertical="center"/>
    </xf>
    <xf numFmtId="179" fontId="10" fillId="7" borderId="2" xfId="2" applyNumberFormat="1" applyFont="1" applyFill="1" applyBorder="1" applyAlignment="1" applyProtection="1">
      <alignment horizontal="center" vertical="center"/>
    </xf>
    <xf numFmtId="179" fontId="10" fillId="7" borderId="26" xfId="2" applyNumberFormat="1" applyFont="1" applyFill="1" applyBorder="1" applyAlignment="1" applyProtection="1">
      <alignment horizontal="center" vertical="center"/>
    </xf>
    <xf numFmtId="179" fontId="10" fillId="6" borderId="8" xfId="0" applyNumberFormat="1" applyFont="1" applyFill="1" applyBorder="1" applyAlignment="1" applyProtection="1">
      <alignment horizontal="center" vertical="center"/>
    </xf>
    <xf numFmtId="179" fontId="10" fillId="6" borderId="0" xfId="0" applyNumberFormat="1" applyFont="1" applyFill="1" applyAlignment="1" applyProtection="1">
      <alignment horizontal="center" vertical="center"/>
    </xf>
    <xf numFmtId="170" fontId="10" fillId="6" borderId="0" xfId="1" applyNumberFormat="1" applyFont="1" applyFill="1" applyAlignment="1" applyProtection="1">
      <alignment vertical="center"/>
    </xf>
    <xf numFmtId="179" fontId="10" fillId="6" borderId="2" xfId="0" applyNumberFormat="1" applyFont="1" applyFill="1" applyBorder="1" applyAlignment="1" applyProtection="1">
      <alignment horizontal="right" vertical="center"/>
    </xf>
    <xf numFmtId="179" fontId="10" fillId="0" borderId="2" xfId="0" applyNumberFormat="1" applyFont="1" applyBorder="1" applyAlignment="1" applyProtection="1">
      <alignment horizontal="right" vertical="center"/>
    </xf>
    <xf numFmtId="169" fontId="18" fillId="7" borderId="26" xfId="2" applyNumberFormat="1" applyFont="1" applyFill="1" applyBorder="1" applyAlignment="1" applyProtection="1">
      <alignment horizontal="left" vertical="center" wrapText="1"/>
    </xf>
    <xf numFmtId="169" fontId="10" fillId="4" borderId="26" xfId="0" applyNumberFormat="1" applyFont="1" applyFill="1" applyBorder="1" applyAlignment="1" applyProtection="1">
      <alignment horizontal="left" vertical="center" wrapText="1"/>
    </xf>
    <xf numFmtId="169" fontId="10" fillId="6" borderId="8" xfId="0" applyNumberFormat="1" applyFont="1" applyFill="1" applyBorder="1" applyAlignment="1" applyProtection="1">
      <alignment horizontal="left"/>
    </xf>
    <xf numFmtId="10" fontId="6" fillId="4" borderId="22" xfId="3" quotePrefix="1" applyNumberFormat="1" applyFont="1" applyFill="1" applyBorder="1" applyAlignment="1" applyProtection="1">
      <alignment horizontal="center" vertical="center"/>
    </xf>
    <xf numFmtId="10" fontId="37" fillId="4" borderId="22" xfId="3" quotePrefix="1" applyNumberFormat="1" applyFont="1" applyFill="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horizontal="center"/>
    </xf>
    <xf numFmtId="0" fontId="9" fillId="0" borderId="3" xfId="0" applyFont="1" applyBorder="1" applyProtection="1"/>
    <xf numFmtId="0" fontId="6" fillId="0" borderId="5"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166" fontId="6" fillId="0" borderId="8" xfId="1" applyFont="1" applyBorder="1" applyAlignment="1" applyProtection="1">
      <alignment horizontal="left" vertical="center" wrapText="1"/>
    </xf>
    <xf numFmtId="166" fontId="6" fillId="0" borderId="0" xfId="1" applyFont="1" applyAlignment="1" applyProtection="1">
      <alignment horizontal="left" vertical="center" wrapText="1"/>
    </xf>
    <xf numFmtId="166" fontId="6" fillId="0" borderId="4" xfId="1" applyFont="1" applyBorder="1" applyAlignment="1" applyProtection="1">
      <alignment horizontal="left" vertical="center" wrapText="1"/>
    </xf>
    <xf numFmtId="166" fontId="6" fillId="0" borderId="10" xfId="1" applyFont="1" applyBorder="1" applyAlignment="1" applyProtection="1">
      <alignment horizontal="left" vertical="center" wrapText="1"/>
    </xf>
    <xf numFmtId="166" fontId="6" fillId="0" borderId="11" xfId="1" applyFont="1" applyBorder="1" applyAlignment="1" applyProtection="1">
      <alignment horizontal="left" vertical="center" wrapText="1"/>
    </xf>
    <xf numFmtId="166" fontId="6" fillId="0" borderId="9" xfId="1" applyFont="1" applyBorder="1" applyAlignment="1" applyProtection="1">
      <alignment horizontal="left" vertical="center" wrapText="1"/>
    </xf>
    <xf numFmtId="166" fontId="6" fillId="0" borderId="8" xfId="0" applyNumberFormat="1" applyFont="1" applyBorder="1" applyAlignment="1" applyProtection="1">
      <alignment horizontal="left" vertical="center" wrapText="1"/>
    </xf>
    <xf numFmtId="0" fontId="6" fillId="0" borderId="0" xfId="0" applyFont="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8" fillId="0" borderId="0" xfId="0" applyFont="1" applyBorder="1" applyAlignment="1" applyProtection="1">
      <alignment horizontal="center" wrapText="1"/>
    </xf>
    <xf numFmtId="0" fontId="8" fillId="0" borderId="4" xfId="0" applyFont="1" applyBorder="1" applyAlignment="1" applyProtection="1">
      <alignment horizontal="center" wrapText="1"/>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2" borderId="32"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wrapText="1"/>
      <protection locked="0"/>
    </xf>
    <xf numFmtId="0" fontId="6" fillId="2" borderId="33"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27"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0" borderId="3" xfId="0" applyFont="1" applyBorder="1" applyAlignment="1" applyProtection="1">
      <alignment horizontal="right"/>
    </xf>
    <xf numFmtId="166" fontId="6" fillId="0" borderId="0" xfId="1" applyFont="1" applyBorder="1" applyAlignment="1" applyProtection="1">
      <alignment horizontal="left" vertical="center" wrapText="1"/>
    </xf>
    <xf numFmtId="166" fontId="6" fillId="0" borderId="5" xfId="1" applyFont="1" applyBorder="1" applyAlignment="1" applyProtection="1">
      <alignment horizontal="left" vertical="center" wrapText="1"/>
    </xf>
    <xf numFmtId="166" fontId="6" fillId="0" borderId="27" xfId="1" applyFont="1" applyBorder="1" applyAlignment="1" applyProtection="1">
      <alignment horizontal="left" vertical="center" wrapText="1"/>
    </xf>
    <xf numFmtId="166" fontId="6" fillId="0" borderId="22" xfId="1" applyFont="1" applyBorder="1" applyAlignment="1" applyProtection="1">
      <alignment horizontal="left" vertical="center" wrapText="1"/>
    </xf>
    <xf numFmtId="0" fontId="22" fillId="0" borderId="6" xfId="0" applyFont="1" applyBorder="1" applyAlignment="1" applyProtection="1">
      <alignment horizontal="center" wrapText="1"/>
    </xf>
    <xf numFmtId="0" fontId="22" fillId="0" borderId="3" xfId="0" applyFont="1" applyBorder="1" applyAlignment="1" applyProtection="1">
      <alignment horizontal="center" wrapText="1"/>
    </xf>
    <xf numFmtId="0" fontId="22" fillId="0" borderId="7" xfId="0" applyFont="1" applyBorder="1" applyAlignment="1" applyProtection="1">
      <alignment horizontal="center" wrapText="1"/>
    </xf>
    <xf numFmtId="0" fontId="8" fillId="0" borderId="8" xfId="0" applyFont="1" applyBorder="1" applyAlignment="1" applyProtection="1">
      <alignment horizontal="center" wrapText="1"/>
    </xf>
    <xf numFmtId="0" fontId="6" fillId="0" borderId="0" xfId="0" applyFont="1" applyAlignment="1" applyProtection="1">
      <alignment wrapText="1"/>
    </xf>
    <xf numFmtId="0" fontId="6" fillId="0" borderId="4" xfId="0" applyFont="1" applyBorder="1" applyAlignment="1" applyProtection="1">
      <alignment wrapText="1"/>
    </xf>
    <xf numFmtId="0" fontId="3" fillId="2" borderId="8"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8" xfId="1" applyNumberFormat="1" applyFont="1" applyBorder="1" applyAlignment="1" applyProtection="1">
      <alignment horizontal="left" vertical="center" wrapText="1"/>
    </xf>
    <xf numFmtId="0" fontId="6" fillId="0" borderId="0" xfId="1" applyNumberFormat="1" applyFont="1" applyAlignment="1" applyProtection="1">
      <alignment horizontal="left" vertical="center" wrapText="1"/>
    </xf>
    <xf numFmtId="0" fontId="6" fillId="0" borderId="4" xfId="1" applyNumberFormat="1" applyFont="1" applyBorder="1" applyAlignment="1" applyProtection="1">
      <alignment horizontal="left" vertical="center" wrapText="1"/>
    </xf>
    <xf numFmtId="0" fontId="6" fillId="0" borderId="10" xfId="1" applyNumberFormat="1" applyFont="1" applyBorder="1" applyAlignment="1" applyProtection="1">
      <alignment horizontal="left" vertical="center" wrapText="1"/>
    </xf>
    <xf numFmtId="0" fontId="6" fillId="0" borderId="11" xfId="1" applyNumberFormat="1" applyFont="1" applyBorder="1" applyAlignment="1" applyProtection="1">
      <alignment horizontal="left" vertical="center" wrapText="1"/>
    </xf>
    <xf numFmtId="0" fontId="6" fillId="0" borderId="9" xfId="1" applyNumberFormat="1" applyFont="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10" xfId="0" applyFont="1" applyFill="1" applyBorder="1" applyAlignment="1" applyProtection="1">
      <alignment horizontal="left" vertical="center" wrapText="1"/>
    </xf>
    <xf numFmtId="0" fontId="6" fillId="10" borderId="3" xfId="0" applyFont="1" applyFill="1" applyBorder="1" applyAlignment="1" applyProtection="1">
      <alignment horizontal="left" vertical="center" wrapText="1"/>
      <protection locked="0"/>
    </xf>
    <xf numFmtId="0" fontId="6" fillId="10" borderId="7" xfId="0" applyFont="1" applyFill="1" applyBorder="1" applyAlignment="1" applyProtection="1">
      <alignment horizontal="left" vertical="center" wrapText="1"/>
      <protection locked="0"/>
    </xf>
    <xf numFmtId="0" fontId="6" fillId="10" borderId="11" xfId="0" applyFont="1" applyFill="1" applyBorder="1" applyAlignment="1" applyProtection="1">
      <alignment horizontal="left" vertical="center" wrapText="1"/>
      <protection locked="0"/>
    </xf>
    <xf numFmtId="0" fontId="6" fillId="10" borderId="9"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170" fontId="6" fillId="10" borderId="14" xfId="1" applyNumberFormat="1" applyFont="1" applyFill="1" applyBorder="1" applyAlignment="1" applyProtection="1">
      <alignment horizontal="center" vertical="center"/>
    </xf>
    <xf numFmtId="170" fontId="6" fillId="10" borderId="29" xfId="1" applyNumberFormat="1" applyFont="1" applyFill="1" applyBorder="1" applyAlignment="1" applyProtection="1">
      <alignment horizontal="center" vertical="center"/>
    </xf>
    <xf numFmtId="170" fontId="6" fillId="10" borderId="30" xfId="1" applyNumberFormat="1" applyFont="1" applyFill="1" applyBorder="1" applyAlignment="1" applyProtection="1">
      <alignment horizontal="center" vertical="center"/>
    </xf>
    <xf numFmtId="166" fontId="6" fillId="4" borderId="5" xfId="1" applyFont="1" applyFill="1" applyBorder="1" applyAlignment="1" applyProtection="1">
      <alignment horizontal="left" vertical="center" wrapText="1"/>
    </xf>
    <xf numFmtId="166" fontId="6" fillId="4" borderId="27" xfId="1" applyFont="1" applyFill="1" applyBorder="1" applyAlignment="1" applyProtection="1">
      <alignment horizontal="left" vertical="center" wrapText="1"/>
    </xf>
    <xf numFmtId="166" fontId="6" fillId="4" borderId="22" xfId="1" applyFont="1" applyFill="1" applyBorder="1" applyAlignment="1" applyProtection="1">
      <alignment horizontal="left" vertical="center" wrapText="1"/>
    </xf>
    <xf numFmtId="0" fontId="22" fillId="0" borderId="6" xfId="0" applyFont="1" applyBorder="1" applyAlignment="1" applyProtection="1">
      <alignment horizontal="center"/>
    </xf>
    <xf numFmtId="0" fontId="22" fillId="0" borderId="3" xfId="0" applyFont="1" applyBorder="1" applyAlignment="1" applyProtection="1">
      <alignment horizontal="center"/>
    </xf>
    <xf numFmtId="0" fontId="22" fillId="0" borderId="7" xfId="0" applyFont="1" applyBorder="1" applyAlignment="1" applyProtection="1">
      <alignment horizontal="center"/>
    </xf>
    <xf numFmtId="170" fontId="6" fillId="10" borderId="69" xfId="1" applyNumberFormat="1" applyFont="1" applyFill="1" applyBorder="1" applyAlignment="1" applyProtection="1">
      <alignment horizontal="center" vertical="center"/>
    </xf>
    <xf numFmtId="170" fontId="6" fillId="10" borderId="53" xfId="1" applyNumberFormat="1" applyFont="1" applyFill="1" applyBorder="1" applyAlignment="1" applyProtection="1">
      <alignment horizontal="center" vertical="center"/>
    </xf>
    <xf numFmtId="170" fontId="6" fillId="10" borderId="39" xfId="1" applyNumberFormat="1" applyFont="1" applyFill="1" applyBorder="1" applyAlignment="1" applyProtection="1">
      <alignment horizontal="center" vertical="center"/>
    </xf>
    <xf numFmtId="0" fontId="6" fillId="0" borderId="0" xfId="1" applyNumberFormat="1" applyFont="1" applyBorder="1" applyAlignment="1" applyProtection="1">
      <alignment horizontal="left" vertical="center" wrapText="1"/>
    </xf>
    <xf numFmtId="9" fontId="6" fillId="3" borderId="5" xfId="0" applyNumberFormat="1" applyFont="1" applyFill="1" applyBorder="1" applyAlignment="1" applyProtection="1">
      <alignment horizontal="left" vertical="center" wrapText="1"/>
    </xf>
    <xf numFmtId="9" fontId="6" fillId="3" borderId="27" xfId="0" applyNumberFormat="1" applyFont="1" applyFill="1" applyBorder="1" applyAlignment="1" applyProtection="1">
      <alignment horizontal="left" vertical="center" wrapText="1"/>
    </xf>
    <xf numFmtId="9" fontId="6" fillId="3" borderId="22" xfId="0" applyNumberFormat="1" applyFont="1" applyFill="1" applyBorder="1" applyAlignment="1" applyProtection="1">
      <alignment horizontal="left" vertical="center" wrapText="1"/>
    </xf>
    <xf numFmtId="0" fontId="6" fillId="2" borderId="37"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73" xfId="0" applyFont="1" applyFill="1" applyBorder="1" applyAlignment="1" applyProtection="1">
      <alignment horizontal="left" vertical="center" wrapText="1"/>
      <protection locked="0"/>
    </xf>
    <xf numFmtId="9" fontId="9" fillId="0" borderId="50" xfId="0" applyNumberFormat="1" applyFont="1" applyBorder="1" applyAlignment="1" applyProtection="1">
      <alignment horizontal="center" vertical="center"/>
    </xf>
    <xf numFmtId="0" fontId="9" fillId="0" borderId="44"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35" xfId="0" applyFont="1" applyBorder="1" applyAlignment="1" applyProtection="1">
      <alignment horizontal="center" vertical="center"/>
    </xf>
    <xf numFmtId="166" fontId="6" fillId="0" borderId="14" xfId="1" applyFont="1" applyBorder="1" applyAlignment="1" applyProtection="1">
      <alignment wrapText="1"/>
    </xf>
    <xf numFmtId="166" fontId="6" fillId="0" borderId="29" xfId="1" applyFont="1" applyBorder="1" applyAlignment="1" applyProtection="1">
      <alignment wrapText="1"/>
    </xf>
    <xf numFmtId="166" fontId="6" fillId="0" borderId="33" xfId="1" applyFont="1" applyBorder="1" applyAlignment="1" applyProtection="1">
      <alignment wrapText="1"/>
    </xf>
    <xf numFmtId="166" fontId="6" fillId="0" borderId="69" xfId="1" applyFont="1" applyBorder="1" applyAlignment="1" applyProtection="1">
      <alignment wrapText="1"/>
    </xf>
    <xf numFmtId="166" fontId="6" fillId="0" borderId="53" xfId="1" applyFont="1" applyBorder="1" applyAlignment="1" applyProtection="1">
      <alignment wrapText="1"/>
    </xf>
    <xf numFmtId="166" fontId="6" fillId="0" borderId="73" xfId="1" applyFont="1" applyBorder="1" applyAlignment="1" applyProtection="1">
      <alignment wrapText="1"/>
    </xf>
    <xf numFmtId="0" fontId="6" fillId="0" borderId="25" xfId="0" applyFont="1" applyBorder="1" applyAlignment="1" applyProtection="1">
      <alignment horizontal="left"/>
    </xf>
    <xf numFmtId="0" fontId="6" fillId="0" borderId="12" xfId="0" applyFont="1" applyBorder="1" applyAlignment="1" applyProtection="1">
      <alignment horizontal="left"/>
    </xf>
    <xf numFmtId="166" fontId="6" fillId="0" borderId="8" xfId="1" applyFont="1" applyBorder="1" applyAlignment="1" applyProtection="1">
      <alignment vertical="center" wrapText="1"/>
    </xf>
    <xf numFmtId="166" fontId="6" fillId="0" borderId="0" xfId="1" applyFont="1" applyAlignment="1" applyProtection="1">
      <alignment vertical="center" wrapText="1"/>
    </xf>
    <xf numFmtId="166" fontId="6" fillId="0" borderId="4" xfId="1" applyFont="1" applyBorder="1" applyAlignment="1" applyProtection="1">
      <alignment vertical="center" wrapText="1"/>
    </xf>
    <xf numFmtId="166" fontId="6" fillId="0" borderId="10" xfId="1" applyFont="1" applyBorder="1" applyAlignment="1" applyProtection="1">
      <alignment vertical="center" wrapText="1"/>
    </xf>
    <xf numFmtId="166" fontId="6" fillId="0" borderId="11" xfId="1" applyFont="1" applyBorder="1" applyAlignment="1" applyProtection="1">
      <alignment vertical="center" wrapText="1"/>
    </xf>
    <xf numFmtId="166" fontId="6" fillId="0" borderId="9" xfId="1" applyFont="1" applyBorder="1" applyAlignment="1" applyProtection="1">
      <alignment vertical="center" wrapText="1"/>
    </xf>
    <xf numFmtId="0" fontId="6" fillId="4" borderId="5" xfId="0" applyFont="1" applyFill="1" applyBorder="1" applyAlignment="1" applyProtection="1">
      <alignment horizontal="left" vertical="center" wrapText="1"/>
    </xf>
    <xf numFmtId="0" fontId="6" fillId="4" borderId="27" xfId="0" applyFont="1" applyFill="1" applyBorder="1" applyAlignment="1" applyProtection="1">
      <alignment horizontal="left" vertical="center" wrapText="1"/>
    </xf>
    <xf numFmtId="0" fontId="6" fillId="0" borderId="3"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7" fillId="0" borderId="0" xfId="0" applyFont="1" applyBorder="1" applyAlignment="1" applyProtection="1">
      <alignment horizontal="right" vertical="center"/>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0" fontId="9" fillId="0" borderId="0" xfId="0" applyFont="1" applyAlignment="1" applyProtection="1">
      <alignment horizontal="left" vertical="center" wrapText="1"/>
    </xf>
    <xf numFmtId="0" fontId="6" fillId="0" borderId="0" xfId="0" applyFont="1" applyAlignment="1" applyProtection="1">
      <alignment horizontal="left" vertical="center"/>
    </xf>
    <xf numFmtId="0" fontId="6" fillId="4" borderId="37" xfId="1" applyNumberFormat="1" applyFont="1" applyFill="1" applyBorder="1" applyAlignment="1" applyProtection="1">
      <alignment horizontal="left" vertical="center" wrapText="1"/>
    </xf>
    <xf numFmtId="0" fontId="6" fillId="4" borderId="53" xfId="1" applyNumberFormat="1" applyFont="1" applyFill="1" applyBorder="1" applyAlignment="1" applyProtection="1">
      <alignment horizontal="left" vertical="center" wrapText="1"/>
    </xf>
    <xf numFmtId="0" fontId="6" fillId="4" borderId="73" xfId="1" applyNumberFormat="1" applyFont="1" applyFill="1" applyBorder="1" applyAlignment="1" applyProtection="1">
      <alignment horizontal="left" vertical="center" wrapText="1"/>
    </xf>
    <xf numFmtId="0" fontId="6" fillId="0" borderId="8" xfId="0" applyFont="1" applyBorder="1" applyAlignment="1" applyProtection="1">
      <alignment vertical="center" wrapText="1"/>
    </xf>
    <xf numFmtId="0" fontId="6" fillId="0" borderId="0" xfId="0" applyFont="1" applyBorder="1" applyAlignment="1" applyProtection="1">
      <alignment vertical="center" wrapText="1"/>
    </xf>
    <xf numFmtId="0" fontId="6" fillId="0" borderId="4" xfId="0" applyFont="1" applyBorder="1" applyAlignment="1" applyProtection="1">
      <alignment vertical="center" wrapText="1"/>
    </xf>
    <xf numFmtId="0" fontId="6" fillId="4" borderId="5" xfId="1" applyNumberFormat="1" applyFont="1" applyFill="1" applyBorder="1" applyAlignment="1" applyProtection="1">
      <alignment horizontal="left" vertical="center" wrapText="1"/>
    </xf>
    <xf numFmtId="0" fontId="6" fillId="4" borderId="27" xfId="1" applyNumberFormat="1" applyFont="1" applyFill="1" applyBorder="1" applyAlignment="1" applyProtection="1">
      <alignment horizontal="left" vertical="center" wrapText="1"/>
    </xf>
    <xf numFmtId="0" fontId="6" fillId="4" borderId="22" xfId="1" applyNumberFormat="1" applyFont="1" applyFill="1" applyBorder="1" applyAlignment="1" applyProtection="1">
      <alignment horizontal="left" vertical="center" wrapText="1"/>
    </xf>
    <xf numFmtId="177" fontId="3" fillId="2" borderId="0" xfId="0" applyNumberFormat="1" applyFont="1" applyFill="1" applyAlignment="1" applyProtection="1">
      <alignment horizontal="right" vertical="center"/>
      <protection locked="0"/>
    </xf>
    <xf numFmtId="0" fontId="6" fillId="2" borderId="25" xfId="0" applyFont="1" applyFill="1" applyBorder="1" applyAlignment="1" applyProtection="1">
      <alignment horizontal="right" vertical="center"/>
      <protection locked="0"/>
    </xf>
    <xf numFmtId="0" fontId="6" fillId="2" borderId="26" xfId="0" applyFont="1" applyFill="1" applyBorder="1" applyAlignment="1" applyProtection="1">
      <alignment horizontal="right" vertical="center"/>
      <protection locked="0"/>
    </xf>
    <xf numFmtId="0" fontId="6" fillId="0" borderId="0" xfId="0" applyFont="1" applyAlignment="1" applyProtection="1">
      <alignment vertical="center" wrapText="1"/>
    </xf>
    <xf numFmtId="0" fontId="9" fillId="8" borderId="0" xfId="0" applyFont="1" applyFill="1" applyAlignment="1" applyProtection="1">
      <alignment horizontal="left" vertical="center"/>
      <protection locked="0"/>
    </xf>
    <xf numFmtId="0" fontId="12" fillId="0" borderId="8" xfId="0" quotePrefix="1" applyFont="1" applyBorder="1" applyAlignment="1" applyProtection="1">
      <alignment horizontal="center" vertical="center"/>
    </xf>
    <xf numFmtId="0" fontId="12" fillId="0" borderId="0" xfId="0" quotePrefix="1" applyFont="1" applyBorder="1" applyAlignment="1" applyProtection="1">
      <alignment horizontal="center" vertical="center"/>
    </xf>
    <xf numFmtId="0" fontId="12" fillId="0" borderId="4" xfId="0" quotePrefix="1" applyFont="1" applyBorder="1" applyAlignment="1" applyProtection="1">
      <alignment horizontal="center" vertical="center"/>
    </xf>
    <xf numFmtId="166" fontId="6" fillId="0" borderId="0" xfId="0" applyNumberFormat="1" applyFont="1" applyBorder="1" applyAlignment="1" applyProtection="1">
      <alignment horizontal="left" vertical="center" wrapText="1"/>
    </xf>
    <xf numFmtId="166" fontId="6" fillId="0" borderId="4" xfId="0" applyNumberFormat="1" applyFont="1" applyBorder="1" applyAlignment="1" applyProtection="1">
      <alignment horizontal="left" vertical="center" wrapText="1"/>
    </xf>
    <xf numFmtId="166" fontId="6" fillId="0" borderId="10" xfId="0" applyNumberFormat="1" applyFont="1" applyBorder="1" applyAlignment="1" applyProtection="1">
      <alignment horizontal="left" vertical="center" wrapText="1"/>
    </xf>
    <xf numFmtId="166" fontId="6" fillId="0" borderId="11" xfId="0" applyNumberFormat="1" applyFont="1" applyBorder="1" applyAlignment="1" applyProtection="1">
      <alignment horizontal="left" vertical="center" wrapText="1"/>
    </xf>
    <xf numFmtId="166" fontId="6" fillId="0" borderId="9" xfId="0" applyNumberFormat="1" applyFont="1" applyBorder="1" applyAlignment="1" applyProtection="1">
      <alignment horizontal="left" vertical="center" wrapText="1"/>
    </xf>
    <xf numFmtId="9" fontId="6" fillId="2" borderId="3" xfId="0" applyNumberFormat="1" applyFont="1" applyFill="1" applyBorder="1" applyAlignment="1" applyProtection="1">
      <alignment horizontal="left" vertical="center" wrapText="1"/>
      <protection locked="0"/>
    </xf>
    <xf numFmtId="9" fontId="6" fillId="2" borderId="7" xfId="0" applyNumberFormat="1" applyFont="1" applyFill="1" applyBorder="1" applyAlignment="1" applyProtection="1">
      <alignment horizontal="left" vertical="center" wrapText="1"/>
      <protection locked="0"/>
    </xf>
    <xf numFmtId="9" fontId="6" fillId="2" borderId="11" xfId="0" applyNumberFormat="1" applyFont="1" applyFill="1" applyBorder="1" applyAlignment="1" applyProtection="1">
      <alignment horizontal="left" vertical="center" wrapText="1"/>
      <protection locked="0"/>
    </xf>
    <xf numFmtId="9" fontId="6" fillId="2" borderId="9" xfId="0" applyNumberFormat="1"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166" fontId="6" fillId="4" borderId="25" xfId="1" applyFont="1" applyFill="1" applyBorder="1" applyAlignment="1" applyProtection="1">
      <alignment horizontal="left" vertical="center"/>
    </xf>
    <xf numFmtId="166" fontId="6" fillId="4" borderId="26" xfId="1" applyFont="1" applyFill="1" applyBorder="1" applyAlignment="1" applyProtection="1">
      <alignment horizontal="left" vertical="center"/>
    </xf>
    <xf numFmtId="9" fontId="6" fillId="4" borderId="6" xfId="0" applyNumberFormat="1" applyFont="1" applyFill="1" applyBorder="1" applyAlignment="1" applyProtection="1">
      <alignment horizontal="left" vertical="center" wrapText="1"/>
    </xf>
    <xf numFmtId="0" fontId="6" fillId="0" borderId="3"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170" fontId="6" fillId="2" borderId="14" xfId="1" applyNumberFormat="1" applyFont="1" applyFill="1" applyBorder="1" applyAlignment="1" applyProtection="1">
      <alignment horizontal="left" vertical="center"/>
      <protection locked="0"/>
    </xf>
    <xf numFmtId="170" fontId="6" fillId="2" borderId="29" xfId="1" applyNumberFormat="1" applyFont="1" applyFill="1" applyBorder="1" applyAlignment="1" applyProtection="1">
      <alignment horizontal="left" vertical="center"/>
      <protection locked="0"/>
    </xf>
    <xf numFmtId="170" fontId="6" fillId="2" borderId="30" xfId="1" applyNumberFormat="1" applyFont="1" applyFill="1" applyBorder="1" applyAlignment="1" applyProtection="1">
      <alignment horizontal="left" vertical="center"/>
      <protection locked="0"/>
    </xf>
    <xf numFmtId="170" fontId="6" fillId="2" borderId="50" xfId="1" applyNumberFormat="1" applyFont="1" applyFill="1" applyBorder="1" applyAlignment="1" applyProtection="1">
      <alignment horizontal="left" vertical="center"/>
      <protection locked="0"/>
    </xf>
    <xf numFmtId="170" fontId="6" fillId="2" borderId="24" xfId="1" applyNumberFormat="1" applyFont="1" applyFill="1" applyBorder="1" applyAlignment="1" applyProtection="1">
      <alignment horizontal="left" vertical="center"/>
      <protection locked="0"/>
    </xf>
    <xf numFmtId="170" fontId="6" fillId="0" borderId="14" xfId="1" applyNumberFormat="1" applyFont="1" applyBorder="1" applyAlignment="1" applyProtection="1">
      <alignment horizontal="center"/>
    </xf>
    <xf numFmtId="170" fontId="6" fillId="0" borderId="29" xfId="1" applyNumberFormat="1" applyFont="1" applyBorder="1" applyAlignment="1" applyProtection="1">
      <alignment horizontal="center"/>
    </xf>
    <xf numFmtId="170" fontId="6" fillId="0" borderId="33" xfId="1" applyNumberFormat="1" applyFont="1" applyBorder="1" applyAlignment="1" applyProtection="1">
      <alignment horizontal="center"/>
    </xf>
    <xf numFmtId="0" fontId="6" fillId="0" borderId="75" xfId="0" applyFont="1" applyBorder="1" applyAlignment="1" applyProtection="1">
      <alignment wrapText="1"/>
    </xf>
    <xf numFmtId="0" fontId="6" fillId="0" borderId="32" xfId="0" applyFont="1" applyBorder="1" applyAlignment="1" applyProtection="1">
      <alignment wrapText="1"/>
    </xf>
    <xf numFmtId="0" fontId="6" fillId="2" borderId="3" xfId="0" applyNumberFormat="1" applyFont="1" applyFill="1" applyBorder="1" applyAlignment="1" applyProtection="1">
      <alignment horizontal="left" vertical="center" wrapText="1"/>
      <protection locked="0"/>
    </xf>
    <xf numFmtId="0" fontId="6" fillId="2" borderId="7" xfId="0" applyNumberFormat="1" applyFont="1" applyFill="1" applyBorder="1" applyAlignment="1" applyProtection="1">
      <alignment horizontal="left" vertical="center" wrapText="1"/>
      <protection locked="0"/>
    </xf>
    <xf numFmtId="0" fontId="6" fillId="2" borderId="11" xfId="0" applyNumberFormat="1" applyFont="1" applyFill="1" applyBorder="1" applyAlignment="1" applyProtection="1">
      <alignment horizontal="left" vertical="center" wrapText="1"/>
      <protection locked="0"/>
    </xf>
    <xf numFmtId="0" fontId="6" fillId="2" borderId="9" xfId="0" applyNumberFormat="1"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6" fillId="2" borderId="29" xfId="0" applyFont="1" applyFill="1" applyBorder="1" applyAlignment="1" applyProtection="1">
      <alignment vertical="center" wrapText="1"/>
      <protection locked="0"/>
    </xf>
    <xf numFmtId="0" fontId="6" fillId="2" borderId="33" xfId="0" applyFont="1" applyFill="1" applyBorder="1" applyAlignment="1" applyProtection="1">
      <alignment vertical="center" wrapText="1"/>
      <protection locked="0"/>
    </xf>
    <xf numFmtId="0" fontId="10" fillId="8" borderId="29" xfId="0" applyFont="1" applyFill="1" applyBorder="1" applyAlignment="1" applyProtection="1">
      <alignment horizontal="left" vertical="center" wrapText="1"/>
      <protection locked="0"/>
    </xf>
    <xf numFmtId="0" fontId="6" fillId="8" borderId="29" xfId="0" applyFont="1" applyFill="1" applyBorder="1" applyAlignment="1" applyProtection="1">
      <alignment vertical="center" wrapText="1"/>
      <protection locked="0"/>
    </xf>
    <xf numFmtId="0" fontId="6" fillId="8" borderId="33" xfId="0" applyFont="1" applyFill="1" applyBorder="1" applyAlignment="1" applyProtection="1">
      <alignment vertical="center" wrapText="1"/>
      <protection locked="0"/>
    </xf>
    <xf numFmtId="0" fontId="10" fillId="3" borderId="29" xfId="0" applyFont="1" applyFill="1" applyBorder="1" applyAlignment="1" applyProtection="1">
      <alignment horizontal="left" vertical="center" wrapText="1"/>
    </xf>
    <xf numFmtId="0" fontId="10" fillId="3" borderId="33" xfId="0" applyFont="1" applyFill="1" applyBorder="1" applyAlignment="1" applyProtection="1">
      <alignment horizontal="left" vertical="center" wrapText="1"/>
    </xf>
    <xf numFmtId="0" fontId="6" fillId="0" borderId="11" xfId="0" applyFont="1" applyBorder="1" applyAlignment="1" applyProtection="1">
      <alignment horizontal="center"/>
    </xf>
    <xf numFmtId="0" fontId="6" fillId="0" borderId="9" xfId="0" applyFont="1" applyBorder="1" applyAlignment="1" applyProtection="1">
      <alignment horizontal="center"/>
    </xf>
    <xf numFmtId="0" fontId="3" fillId="0" borderId="29" xfId="0" applyFont="1" applyBorder="1" applyAlignment="1" applyProtection="1">
      <alignment horizontal="left" vertical="center"/>
    </xf>
    <xf numFmtId="0" fontId="3" fillId="0" borderId="29" xfId="0" applyFont="1" applyBorder="1" applyAlignment="1" applyProtection="1">
      <alignment horizontal="left" vertical="center" wrapText="1"/>
    </xf>
    <xf numFmtId="0" fontId="6" fillId="3" borderId="29" xfId="0" applyFont="1" applyFill="1" applyBorder="1" applyAlignment="1" applyProtection="1">
      <alignment vertical="center" wrapText="1"/>
    </xf>
    <xf numFmtId="0" fontId="6" fillId="3" borderId="33" xfId="0" applyFont="1" applyFill="1" applyBorder="1" applyAlignment="1" applyProtection="1">
      <alignment vertical="center" wrapText="1"/>
    </xf>
    <xf numFmtId="0" fontId="10" fillId="8" borderId="37" xfId="0" applyFont="1" applyFill="1" applyBorder="1" applyAlignment="1" applyProtection="1">
      <alignment horizontal="left" vertical="center" wrapText="1"/>
      <protection locked="0"/>
    </xf>
    <xf numFmtId="0" fontId="6" fillId="8" borderId="53" xfId="0" applyFont="1" applyFill="1" applyBorder="1" applyAlignment="1" applyProtection="1">
      <alignment vertical="center" wrapText="1"/>
      <protection locked="0"/>
    </xf>
    <xf numFmtId="0" fontId="6" fillId="8" borderId="73" xfId="0" applyFont="1" applyFill="1" applyBorder="1" applyAlignment="1" applyProtection="1">
      <alignment vertical="center" wrapText="1"/>
      <protection locked="0"/>
    </xf>
    <xf numFmtId="0" fontId="6" fillId="0" borderId="3" xfId="0" applyFont="1" applyBorder="1" applyAlignment="1" applyProtection="1">
      <alignment horizontal="center"/>
    </xf>
    <xf numFmtId="0" fontId="6" fillId="0" borderId="7" xfId="0" applyFont="1" applyBorder="1" applyAlignment="1" applyProtection="1">
      <alignment horizontal="center"/>
    </xf>
    <xf numFmtId="0" fontId="21" fillId="0" borderId="8" xfId="0" quotePrefix="1" applyFont="1" applyBorder="1" applyAlignment="1" applyProtection="1">
      <alignment horizontal="left" vertical="center" wrapText="1"/>
    </xf>
    <xf numFmtId="0" fontId="21" fillId="0" borderId="0" xfId="0" quotePrefix="1" applyFont="1" applyBorder="1" applyAlignment="1" applyProtection="1">
      <alignment horizontal="left" vertical="center" wrapText="1"/>
    </xf>
    <xf numFmtId="0" fontId="10" fillId="3" borderId="42" xfId="0" applyFont="1" applyFill="1" applyBorder="1" applyAlignment="1" applyProtection="1">
      <alignment horizontal="left" vertical="center" wrapText="1"/>
    </xf>
    <xf numFmtId="0" fontId="22" fillId="0" borderId="15"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0" fontId="7" fillId="3" borderId="3" xfId="0" applyFont="1" applyFill="1" applyBorder="1" applyAlignment="1" applyProtection="1">
      <alignment horizontal="center"/>
    </xf>
    <xf numFmtId="0" fontId="7" fillId="3" borderId="7" xfId="0" applyFont="1" applyFill="1" applyBorder="1" applyAlignment="1" applyProtection="1">
      <alignment horizontal="center"/>
    </xf>
    <xf numFmtId="0" fontId="6" fillId="3" borderId="31"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3" fillId="0" borderId="53" xfId="0" applyFont="1" applyBorder="1" applyAlignment="1" applyProtection="1">
      <alignment horizontal="left" vertical="center"/>
    </xf>
    <xf numFmtId="0" fontId="6" fillId="3" borderId="42" xfId="0" applyFont="1" applyFill="1" applyBorder="1" applyAlignment="1" applyProtection="1">
      <alignment vertical="center" wrapText="1"/>
    </xf>
    <xf numFmtId="0" fontId="6" fillId="3" borderId="74" xfId="0" applyFont="1" applyFill="1" applyBorder="1" applyAlignment="1" applyProtection="1">
      <alignment vertical="center" wrapText="1"/>
    </xf>
    <xf numFmtId="166" fontId="6" fillId="4" borderId="25" xfId="1" applyFont="1" applyFill="1" applyBorder="1" applyAlignment="1" applyProtection="1">
      <alignment horizontal="right" vertical="center"/>
    </xf>
    <xf numFmtId="166" fontId="6" fillId="4" borderId="12" xfId="1" applyFont="1" applyFill="1" applyBorder="1" applyAlignment="1" applyProtection="1">
      <alignment horizontal="right" vertical="center"/>
    </xf>
    <xf numFmtId="166" fontId="6" fillId="4" borderId="26" xfId="1" applyFont="1" applyFill="1" applyBorder="1" applyAlignment="1" applyProtection="1">
      <alignment horizontal="right" vertical="center"/>
    </xf>
    <xf numFmtId="0" fontId="8" fillId="0" borderId="8" xfId="0" applyFont="1" applyBorder="1" applyAlignment="1" applyProtection="1">
      <alignment horizontal="center" vertical="center"/>
    </xf>
    <xf numFmtId="0" fontId="6" fillId="0" borderId="0" xfId="0" applyFont="1" applyBorder="1" applyAlignment="1" applyProtection="1">
      <alignment vertical="center"/>
    </xf>
    <xf numFmtId="0" fontId="6" fillId="0" borderId="4" xfId="0" applyFont="1" applyBorder="1" applyAlignment="1" applyProtection="1">
      <alignment vertical="center"/>
    </xf>
    <xf numFmtId="0" fontId="6" fillId="4" borderId="8" xfId="0" applyFont="1" applyFill="1" applyBorder="1" applyAlignment="1" applyProtection="1">
      <alignment vertical="center" wrapText="1"/>
    </xf>
    <xf numFmtId="166" fontId="6" fillId="4" borderId="8" xfId="1" applyFont="1" applyFill="1" applyBorder="1" applyAlignment="1" applyProtection="1">
      <alignment horizontal="center" vertical="center"/>
    </xf>
    <xf numFmtId="166" fontId="6" fillId="0" borderId="0" xfId="1" applyFont="1" applyBorder="1" applyAlignment="1" applyProtection="1">
      <alignment vertical="center"/>
    </xf>
    <xf numFmtId="166" fontId="6" fillId="0" borderId="4" xfId="1" applyFont="1" applyBorder="1" applyAlignment="1" applyProtection="1">
      <alignment vertical="center"/>
    </xf>
    <xf numFmtId="0" fontId="23" fillId="0" borderId="0" xfId="0" applyFont="1" applyAlignment="1" applyProtection="1">
      <alignment horizontal="center" vertical="center" wrapText="1"/>
    </xf>
    <xf numFmtId="177" fontId="3" fillId="0" borderId="0" xfId="0" applyNumberFormat="1" applyFont="1" applyAlignment="1" applyProtection="1">
      <alignment horizontal="right" vertical="center"/>
    </xf>
    <xf numFmtId="166" fontId="6" fillId="4" borderId="6" xfId="1" applyFont="1" applyFill="1" applyBorder="1" applyAlignment="1" applyProtection="1">
      <alignment horizontal="left" vertical="center"/>
    </xf>
    <xf numFmtId="166" fontId="6" fillId="4" borderId="7" xfId="1" applyFont="1" applyFill="1" applyBorder="1" applyAlignment="1" applyProtection="1">
      <alignment horizontal="left" vertical="center"/>
    </xf>
    <xf numFmtId="0" fontId="23" fillId="0" borderId="0" xfId="0" applyFont="1" applyAlignment="1" applyProtection="1">
      <alignment horizontal="left" vertical="center"/>
    </xf>
    <xf numFmtId="177" fontId="3" fillId="0" borderId="0" xfId="0" applyNumberFormat="1" applyFont="1" applyAlignment="1" applyProtection="1">
      <alignment horizontal="right"/>
    </xf>
    <xf numFmtId="0" fontId="6" fillId="4" borderId="32" xfId="0" applyFont="1" applyFill="1" applyBorder="1" applyAlignment="1" applyProtection="1">
      <alignment vertical="center" wrapText="1"/>
    </xf>
    <xf numFmtId="0" fontId="6" fillId="4" borderId="29" xfId="0" applyFont="1" applyFill="1" applyBorder="1" applyAlignment="1" applyProtection="1">
      <alignment vertical="center"/>
    </xf>
    <xf numFmtId="0" fontId="3" fillId="2" borderId="14"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6" fillId="4" borderId="29" xfId="0" applyFont="1" applyFill="1" applyBorder="1" applyAlignment="1" applyProtection="1">
      <alignment vertical="center" wrapText="1"/>
    </xf>
    <xf numFmtId="0" fontId="8" fillId="4" borderId="8"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Border="1" applyAlignment="1" applyProtection="1">
      <alignment horizontal="center"/>
    </xf>
    <xf numFmtId="0" fontId="6" fillId="0" borderId="4" xfId="0" applyFont="1" applyBorder="1" applyAlignment="1" applyProtection="1">
      <alignment horizontal="center"/>
    </xf>
    <xf numFmtId="0" fontId="3" fillId="2" borderId="69" xfId="0" applyFont="1" applyFill="1" applyBorder="1" applyAlignment="1" applyProtection="1">
      <alignment horizontal="left" vertical="center" wrapText="1"/>
      <protection locked="0"/>
    </xf>
    <xf numFmtId="0" fontId="3" fillId="2" borderId="53" xfId="0" applyFont="1" applyFill="1" applyBorder="1" applyAlignment="1" applyProtection="1">
      <alignment horizontal="left" vertical="center" wrapText="1"/>
      <protection locked="0"/>
    </xf>
    <xf numFmtId="0" fontId="3" fillId="2" borderId="73" xfId="0" applyFont="1" applyFill="1" applyBorder="1" applyAlignment="1" applyProtection="1">
      <alignment horizontal="left" vertical="center" wrapText="1"/>
      <protection locked="0"/>
    </xf>
    <xf numFmtId="0" fontId="6" fillId="4" borderId="5" xfId="0" applyFont="1" applyFill="1" applyBorder="1" applyAlignment="1" applyProtection="1">
      <alignment vertical="center" wrapText="1"/>
    </xf>
    <xf numFmtId="0" fontId="6" fillId="4" borderId="27" xfId="0" applyFont="1" applyFill="1" applyBorder="1" applyAlignment="1" applyProtection="1">
      <alignment vertical="center"/>
    </xf>
    <xf numFmtId="0" fontId="6" fillId="0" borderId="5" xfId="0" applyFont="1" applyBorder="1" applyAlignment="1" applyProtection="1">
      <alignment vertical="center" wrapText="1"/>
    </xf>
    <xf numFmtId="0" fontId="6" fillId="0" borderId="27" xfId="0" applyFont="1" applyBorder="1" applyAlignment="1" applyProtection="1">
      <alignment vertical="center" wrapText="1"/>
    </xf>
    <xf numFmtId="0" fontId="6" fillId="4" borderId="32" xfId="0" applyFont="1" applyFill="1" applyBorder="1" applyAlignment="1" applyProtection="1">
      <alignment vertical="center"/>
    </xf>
    <xf numFmtId="0" fontId="3" fillId="3" borderId="14"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6" fillId="2" borderId="8"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0" borderId="29" xfId="0" applyFont="1" applyBorder="1" applyAlignment="1" applyProtection="1">
      <alignment vertical="center"/>
    </xf>
    <xf numFmtId="0" fontId="6" fillId="0" borderId="27" xfId="0" applyFont="1" applyBorder="1" applyAlignment="1" applyProtection="1">
      <alignment vertical="center"/>
    </xf>
    <xf numFmtId="0" fontId="6" fillId="0" borderId="32" xfId="0" applyFont="1" applyBorder="1" applyAlignment="1" applyProtection="1">
      <alignment vertical="center" wrapText="1"/>
    </xf>
    <xf numFmtId="0" fontId="6" fillId="0" borderId="29" xfId="0" applyFont="1" applyBorder="1" applyAlignment="1" applyProtection="1">
      <alignment vertical="center" wrapText="1"/>
    </xf>
    <xf numFmtId="0" fontId="6" fillId="0" borderId="32" xfId="0" applyFont="1" applyBorder="1" applyAlignment="1" applyProtection="1">
      <alignment vertical="center"/>
    </xf>
    <xf numFmtId="0" fontId="22" fillId="0" borderId="31"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22" xfId="0" applyFont="1" applyBorder="1" applyAlignment="1" applyProtection="1">
      <alignment horizontal="center" vertical="center"/>
    </xf>
    <xf numFmtId="177" fontId="3" fillId="2" borderId="11" xfId="0" applyNumberFormat="1" applyFont="1" applyFill="1" applyBorder="1" applyAlignment="1" applyProtection="1">
      <alignment horizontal="left" vertical="center" wrapText="1"/>
      <protection locked="0"/>
    </xf>
    <xf numFmtId="177" fontId="3" fillId="2" borderId="9" xfId="0" applyNumberFormat="1" applyFont="1" applyFill="1" applyBorder="1" applyAlignment="1" applyProtection="1">
      <alignment horizontal="left" vertical="center" wrapText="1"/>
      <protection locked="0"/>
    </xf>
    <xf numFmtId="0" fontId="23" fillId="0" borderId="0" xfId="0" applyFont="1" applyAlignment="1" applyProtection="1">
      <alignment horizontal="left" vertical="center" wrapText="1"/>
    </xf>
    <xf numFmtId="0" fontId="6" fillId="4" borderId="8" xfId="0" applyFont="1" applyFill="1" applyBorder="1" applyAlignment="1" applyProtection="1">
      <alignment horizontal="center" vertical="center"/>
    </xf>
    <xf numFmtId="0" fontId="6" fillId="4" borderId="25" xfId="0" applyFont="1" applyFill="1" applyBorder="1" applyAlignment="1" applyProtection="1">
      <alignment horizontal="right" vertical="center"/>
    </xf>
    <xf numFmtId="0" fontId="6" fillId="4" borderId="26" xfId="0" applyFont="1" applyFill="1" applyBorder="1" applyAlignment="1" applyProtection="1">
      <alignment horizontal="right" vertical="center"/>
    </xf>
    <xf numFmtId="0" fontId="3" fillId="3" borderId="7" xfId="0" applyFont="1" applyFill="1" applyBorder="1" applyAlignment="1" applyProtection="1">
      <alignment horizontal="center" wrapText="1"/>
    </xf>
    <xf numFmtId="0" fontId="3" fillId="3" borderId="4" xfId="0" applyFont="1" applyFill="1" applyBorder="1" applyAlignment="1" applyProtection="1">
      <alignment horizontal="center" wrapText="1"/>
    </xf>
    <xf numFmtId="0" fontId="6" fillId="2" borderId="3"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9" fillId="0" borderId="0" xfId="0" applyFont="1" applyBorder="1" applyAlignment="1" applyProtection="1">
      <alignment horizontal="left" vertical="center"/>
    </xf>
    <xf numFmtId="0" fontId="7" fillId="3" borderId="76" xfId="0" applyFont="1" applyFill="1" applyBorder="1" applyAlignment="1" applyProtection="1">
      <alignment horizontal="center" wrapText="1"/>
    </xf>
    <xf numFmtId="0" fontId="7" fillId="3" borderId="3" xfId="0" applyFont="1" applyFill="1" applyBorder="1" applyAlignment="1" applyProtection="1">
      <alignment horizontal="center" wrapText="1"/>
    </xf>
    <xf numFmtId="0" fontId="7" fillId="3" borderId="7" xfId="0" applyFont="1" applyFill="1" applyBorder="1" applyAlignment="1" applyProtection="1">
      <alignment horizontal="center" wrapText="1"/>
    </xf>
    <xf numFmtId="170" fontId="6" fillId="0" borderId="14" xfId="0" applyNumberFormat="1" applyFont="1" applyBorder="1" applyAlignment="1" applyProtection="1">
      <alignment horizontal="center"/>
    </xf>
    <xf numFmtId="0" fontId="6" fillId="0" borderId="29" xfId="0" applyFont="1" applyBorder="1" applyAlignment="1" applyProtection="1">
      <alignment horizontal="center"/>
    </xf>
    <xf numFmtId="0" fontId="6" fillId="0" borderId="33" xfId="0" applyFont="1" applyBorder="1" applyAlignment="1" applyProtection="1">
      <alignment horizontal="center"/>
    </xf>
    <xf numFmtId="0" fontId="8" fillId="0" borderId="3" xfId="0" applyFont="1" applyBorder="1" applyAlignment="1" applyProtection="1">
      <alignment horizontal="center"/>
    </xf>
    <xf numFmtId="0" fontId="8" fillId="0" borderId="7" xfId="0" applyFont="1" applyBorder="1" applyAlignment="1" applyProtection="1">
      <alignment horizontal="center"/>
    </xf>
    <xf numFmtId="166" fontId="6" fillId="2" borderId="3" xfId="1" applyFont="1" applyFill="1" applyBorder="1" applyAlignment="1" applyProtection="1">
      <alignment horizontal="left" vertical="center" wrapText="1"/>
      <protection locked="0"/>
    </xf>
    <xf numFmtId="166" fontId="6" fillId="0" borderId="3" xfId="1" applyFont="1" applyBorder="1" applyAlignment="1" applyProtection="1">
      <alignment horizontal="left" vertical="center" wrapText="1"/>
      <protection locked="0"/>
    </xf>
    <xf numFmtId="166" fontId="6" fillId="0" borderId="7" xfId="1" applyFont="1" applyBorder="1" applyAlignment="1" applyProtection="1">
      <alignment horizontal="left" vertical="center" wrapText="1"/>
      <protection locked="0"/>
    </xf>
    <xf numFmtId="166" fontId="6" fillId="0" borderId="11" xfId="1" applyFont="1" applyBorder="1" applyAlignment="1" applyProtection="1">
      <alignment horizontal="left" vertical="center" wrapText="1"/>
      <protection locked="0"/>
    </xf>
    <xf numFmtId="166" fontId="6" fillId="0" borderId="9" xfId="1" applyFont="1" applyBorder="1" applyAlignment="1" applyProtection="1">
      <alignment horizontal="left" vertical="center" wrapText="1"/>
      <protection locked="0"/>
    </xf>
    <xf numFmtId="0" fontId="6" fillId="0" borderId="27" xfId="0" applyFont="1" applyBorder="1" applyAlignment="1" applyProtection="1"/>
    <xf numFmtId="0" fontId="6" fillId="0" borderId="28" xfId="0" applyFont="1" applyBorder="1" applyAlignment="1" applyProtection="1">
      <alignment vertical="center" wrapText="1"/>
    </xf>
    <xf numFmtId="0" fontId="6" fillId="0" borderId="24" xfId="0" applyFont="1" applyBorder="1" applyAlignment="1" applyProtection="1">
      <alignment vertical="center" wrapText="1"/>
    </xf>
    <xf numFmtId="0" fontId="6" fillId="2" borderId="14" xfId="0" applyFont="1" applyFill="1" applyBorder="1" applyAlignment="1" applyProtection="1">
      <alignment horizontal="left" wrapText="1"/>
      <protection locked="0"/>
    </xf>
    <xf numFmtId="0" fontId="6" fillId="2" borderId="29" xfId="0" applyFont="1" applyFill="1" applyBorder="1" applyAlignment="1" applyProtection="1">
      <alignment horizontal="left" wrapText="1"/>
      <protection locked="0"/>
    </xf>
    <xf numFmtId="0" fontId="6" fillId="2" borderId="30" xfId="0" applyFont="1" applyFill="1" applyBorder="1" applyAlignment="1" applyProtection="1">
      <alignment horizontal="left" wrapText="1"/>
      <protection locked="0"/>
    </xf>
    <xf numFmtId="0" fontId="6" fillId="0" borderId="29" xfId="0" applyFont="1" applyBorder="1" applyAlignment="1" applyProtection="1"/>
    <xf numFmtId="0" fontId="3" fillId="2" borderId="68"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2" borderId="74" xfId="0" applyFont="1" applyFill="1" applyBorder="1" applyAlignment="1" applyProtection="1">
      <alignment horizontal="left" vertical="center" wrapText="1"/>
      <protection locked="0"/>
    </xf>
    <xf numFmtId="166" fontId="6" fillId="2" borderId="7" xfId="1" applyFont="1" applyFill="1" applyBorder="1" applyAlignment="1" applyProtection="1">
      <alignment horizontal="left" vertical="center" wrapText="1"/>
      <protection locked="0"/>
    </xf>
    <xf numFmtId="166" fontId="6" fillId="2" borderId="11" xfId="1" applyFont="1" applyFill="1" applyBorder="1" applyAlignment="1" applyProtection="1">
      <alignment horizontal="left" vertical="center" wrapText="1"/>
      <protection locked="0"/>
    </xf>
    <xf numFmtId="166" fontId="6" fillId="2" borderId="9" xfId="1" applyFont="1" applyFill="1" applyBorder="1" applyAlignment="1" applyProtection="1">
      <alignment horizontal="left" vertical="center" wrapText="1"/>
      <protection locked="0"/>
    </xf>
    <xf numFmtId="0" fontId="10" fillId="3" borderId="41" xfId="0" quotePrefix="1" applyFont="1" applyFill="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4" fillId="3" borderId="3" xfId="0" applyFont="1" applyFill="1" applyBorder="1" applyAlignment="1" applyProtection="1">
      <alignment horizontal="center" wrapText="1"/>
    </xf>
    <xf numFmtId="0" fontId="4" fillId="3" borderId="0" xfId="0" applyFont="1" applyFill="1" applyBorder="1" applyAlignment="1" applyProtection="1">
      <alignment horizontal="center" wrapText="1"/>
    </xf>
    <xf numFmtId="9" fontId="9" fillId="0" borderId="44" xfId="0" applyNumberFormat="1" applyFont="1" applyBorder="1" applyAlignment="1" applyProtection="1">
      <alignment horizontal="center" vertical="center"/>
    </xf>
    <xf numFmtId="9" fontId="9" fillId="0" borderId="31" xfId="0" applyNumberFormat="1" applyFont="1" applyBorder="1" applyAlignment="1" applyProtection="1">
      <alignment horizontal="center" vertical="center"/>
    </xf>
    <xf numFmtId="9" fontId="9" fillId="0" borderId="35" xfId="0" applyNumberFormat="1" applyFont="1" applyBorder="1" applyAlignment="1" applyProtection="1">
      <alignment horizontal="center" vertical="center"/>
    </xf>
    <xf numFmtId="0" fontId="6" fillId="0" borderId="0" xfId="0" applyFont="1" applyAlignment="1" applyProtection="1">
      <alignment vertical="center"/>
    </xf>
    <xf numFmtId="166" fontId="6" fillId="0" borderId="0" xfId="1" applyFont="1" applyBorder="1" applyAlignment="1" applyProtection="1">
      <alignment horizontal="center" vertical="center"/>
    </xf>
    <xf numFmtId="166" fontId="6" fillId="0" borderId="4" xfId="1" applyFont="1" applyBorder="1" applyAlignment="1" applyProtection="1">
      <alignment horizontal="center" vertical="center"/>
    </xf>
    <xf numFmtId="170" fontId="6" fillId="0" borderId="24" xfId="0" applyNumberFormat="1" applyFont="1" applyBorder="1" applyAlignment="1" applyProtection="1">
      <alignment horizontal="center"/>
    </xf>
    <xf numFmtId="0" fontId="6" fillId="0" borderId="24" xfId="0" applyFont="1" applyBorder="1" applyAlignment="1" applyProtection="1">
      <alignment horizontal="center"/>
    </xf>
    <xf numFmtId="0" fontId="6" fillId="0" borderId="77" xfId="0" applyFont="1" applyBorder="1" applyAlignment="1" applyProtection="1">
      <alignment horizontal="center"/>
    </xf>
    <xf numFmtId="0" fontId="10" fillId="2" borderId="14" xfId="0" applyFont="1" applyFill="1" applyBorder="1" applyAlignment="1" applyProtection="1">
      <alignment horizontal="left" vertical="center" wrapText="1"/>
      <protection locked="0"/>
    </xf>
    <xf numFmtId="0" fontId="10" fillId="2" borderId="69" xfId="0" applyFont="1" applyFill="1" applyBorder="1" applyAlignment="1" applyProtection="1">
      <alignment horizontal="left" vertical="center" wrapText="1"/>
      <protection locked="0"/>
    </xf>
    <xf numFmtId="0" fontId="6" fillId="2" borderId="53" xfId="0" applyFont="1" applyFill="1" applyBorder="1" applyAlignment="1" applyProtection="1">
      <alignment vertical="center" wrapText="1"/>
      <protection locked="0"/>
    </xf>
    <xf numFmtId="0" fontId="6" fillId="2" borderId="73" xfId="0" applyFont="1" applyFill="1" applyBorder="1" applyAlignment="1" applyProtection="1">
      <alignment vertical="center" wrapText="1"/>
      <protection locked="0"/>
    </xf>
    <xf numFmtId="0" fontId="10" fillId="3" borderId="14" xfId="0" applyFont="1" applyFill="1" applyBorder="1" applyAlignment="1" applyProtection="1">
      <alignment horizontal="left" vertical="center" wrapText="1"/>
    </xf>
    <xf numFmtId="0" fontId="11" fillId="0" borderId="41" xfId="0" applyFont="1" applyBorder="1" applyAlignment="1" applyProtection="1">
      <alignment horizontal="left" wrapText="1"/>
    </xf>
    <xf numFmtId="0" fontId="11" fillId="0" borderId="64" xfId="0" applyFont="1" applyBorder="1" applyAlignment="1" applyProtection="1">
      <alignment horizontal="left" wrapText="1"/>
    </xf>
    <xf numFmtId="0" fontId="6" fillId="0" borderId="37" xfId="0" applyFont="1" applyBorder="1" applyAlignment="1" applyProtection="1">
      <alignment vertical="center"/>
    </xf>
    <xf numFmtId="0" fontId="6" fillId="0" borderId="53" xfId="0" applyFont="1" applyBorder="1" applyAlignment="1" applyProtection="1"/>
    <xf numFmtId="0" fontId="6" fillId="0" borderId="48" xfId="0" applyFont="1" applyBorder="1" applyAlignment="1" applyProtection="1">
      <alignment vertical="center"/>
    </xf>
    <xf numFmtId="0" fontId="6" fillId="0" borderId="42" xfId="0" applyFont="1" applyBorder="1" applyAlignment="1" applyProtection="1"/>
    <xf numFmtId="0" fontId="8" fillId="0" borderId="15" xfId="0" applyFont="1" applyBorder="1" applyAlignment="1" applyProtection="1">
      <alignment horizontal="center"/>
    </xf>
    <xf numFmtId="0" fontId="8" fillId="0" borderId="0" xfId="0" applyFont="1" applyBorder="1" applyAlignment="1" applyProtection="1">
      <alignment horizontal="center"/>
    </xf>
    <xf numFmtId="0" fontId="8" fillId="0" borderId="4" xfId="0" applyFont="1" applyBorder="1" applyAlignment="1" applyProtection="1">
      <alignment horizontal="center"/>
    </xf>
    <xf numFmtId="0" fontId="6" fillId="3" borderId="15" xfId="0" applyFont="1" applyFill="1" applyBorder="1" applyAlignment="1" applyProtection="1">
      <alignment horizontal="center" wrapText="1"/>
    </xf>
    <xf numFmtId="0" fontId="6" fillId="3" borderId="0" xfId="0" applyFont="1" applyFill="1" applyBorder="1" applyAlignment="1" applyProtection="1">
      <alignment horizontal="center" wrapText="1"/>
    </xf>
    <xf numFmtId="0" fontId="6" fillId="3" borderId="4" xfId="0" applyFont="1" applyFill="1" applyBorder="1" applyAlignment="1" applyProtection="1">
      <alignment horizontal="center" wrapText="1"/>
    </xf>
    <xf numFmtId="0" fontId="10" fillId="2" borderId="68" xfId="0" applyFont="1" applyFill="1" applyBorder="1" applyAlignment="1" applyProtection="1">
      <alignment horizontal="left" vertical="center" wrapText="1"/>
      <protection locked="0"/>
    </xf>
    <xf numFmtId="0" fontId="6" fillId="2" borderId="42" xfId="0" applyFont="1" applyFill="1" applyBorder="1" applyAlignment="1" applyProtection="1">
      <alignment vertical="center" wrapText="1"/>
      <protection locked="0"/>
    </xf>
    <xf numFmtId="0" fontId="6" fillId="2" borderId="74" xfId="0" applyFont="1" applyFill="1" applyBorder="1" applyAlignment="1" applyProtection="1">
      <alignment vertical="center" wrapText="1"/>
      <protection locked="0"/>
    </xf>
    <xf numFmtId="0" fontId="10" fillId="3" borderId="6" xfId="0" quotePrefix="1" applyFont="1" applyFill="1" applyBorder="1" applyAlignment="1" applyProtection="1">
      <alignment horizontal="center" vertical="center" wrapText="1"/>
    </xf>
    <xf numFmtId="0" fontId="10" fillId="3" borderId="3" xfId="0" quotePrefix="1" applyFont="1" applyFill="1" applyBorder="1" applyAlignment="1" applyProtection="1">
      <alignment horizontal="center" vertical="center" wrapText="1"/>
    </xf>
    <xf numFmtId="0" fontId="10" fillId="3" borderId="7" xfId="0" quotePrefix="1" applyFont="1" applyFill="1" applyBorder="1" applyAlignment="1" applyProtection="1">
      <alignment horizontal="center" vertical="center" wrapText="1"/>
    </xf>
    <xf numFmtId="0" fontId="10" fillId="3" borderId="10" xfId="0" quotePrefix="1" applyFont="1" applyFill="1" applyBorder="1" applyAlignment="1" applyProtection="1">
      <alignment horizontal="center" vertical="center" wrapText="1"/>
    </xf>
    <xf numFmtId="0" fontId="10" fillId="3" borderId="11" xfId="0" quotePrefix="1" applyFont="1" applyFill="1" applyBorder="1" applyAlignment="1" applyProtection="1">
      <alignment horizontal="center" vertical="center" wrapText="1"/>
    </xf>
    <xf numFmtId="0" fontId="10" fillId="3" borderId="9" xfId="0" quotePrefix="1" applyFont="1" applyFill="1" applyBorder="1" applyAlignment="1" applyProtection="1">
      <alignment horizontal="center" vertical="center" wrapText="1"/>
    </xf>
    <xf numFmtId="0" fontId="23" fillId="8" borderId="0" xfId="0" applyFont="1" applyFill="1" applyAlignment="1" applyProtection="1">
      <alignment horizontal="left" vertical="center"/>
      <protection locked="0"/>
    </xf>
    <xf numFmtId="0" fontId="10" fillId="6" borderId="41" xfId="0" applyFont="1" applyFill="1" applyBorder="1" applyAlignment="1" applyProtection="1">
      <alignment horizontal="center" vertical="center" wrapText="1"/>
    </xf>
    <xf numFmtId="0" fontId="10" fillId="6" borderId="43"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xf>
    <xf numFmtId="0" fontId="10" fillId="6" borderId="25" xfId="0" applyFont="1" applyFill="1" applyBorder="1" applyAlignment="1" applyProtection="1">
      <alignment horizontal="center" vertical="center" wrapText="1"/>
    </xf>
    <xf numFmtId="0" fontId="10" fillId="6" borderId="12" xfId="0" applyFont="1" applyFill="1" applyBorder="1" applyAlignment="1" applyProtection="1">
      <alignment horizontal="center" vertical="center" wrapText="1"/>
    </xf>
    <xf numFmtId="0" fontId="10" fillId="6" borderId="26" xfId="0" applyFont="1" applyFill="1" applyBorder="1" applyAlignment="1" applyProtection="1">
      <alignment horizontal="center" vertical="center" wrapText="1"/>
    </xf>
    <xf numFmtId="0" fontId="10" fillId="6" borderId="64" xfId="0" applyFont="1" applyFill="1" applyBorder="1" applyAlignment="1" applyProtection="1">
      <alignment horizontal="center" vertical="center" wrapText="1"/>
    </xf>
    <xf numFmtId="0" fontId="10" fillId="6" borderId="64" xfId="0" applyFont="1" applyFill="1" applyBorder="1" applyAlignment="1" applyProtection="1">
      <alignment vertical="center" wrapText="1"/>
    </xf>
    <xf numFmtId="0" fontId="10" fillId="6" borderId="43" xfId="0" applyFont="1" applyFill="1" applyBorder="1" applyAlignment="1" applyProtection="1">
      <alignment vertical="center" wrapText="1"/>
    </xf>
    <xf numFmtId="0" fontId="10" fillId="6" borderId="2" xfId="0" applyFont="1" applyFill="1" applyBorder="1" applyAlignment="1" applyProtection="1"/>
    <xf numFmtId="0" fontId="10" fillId="6" borderId="7"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9" fontId="10" fillId="6" borderId="41" xfId="0" applyNumberFormat="1"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0" fillId="6" borderId="4" xfId="0" applyFont="1" applyFill="1" applyBorder="1" applyAlignment="1" applyProtection="1">
      <alignment horizontal="center" vertical="center" wrapText="1"/>
    </xf>
    <xf numFmtId="0" fontId="10" fillId="6" borderId="25" xfId="0" applyFont="1" applyFill="1" applyBorder="1" applyAlignment="1" applyProtection="1">
      <alignment horizontal="center"/>
    </xf>
    <xf numFmtId="0" fontId="10" fillId="6" borderId="12" xfId="0" applyFont="1" applyFill="1" applyBorder="1" applyAlignment="1" applyProtection="1">
      <alignment horizontal="center"/>
    </xf>
    <xf numFmtId="0" fontId="10" fillId="6" borderId="26" xfId="0" applyFont="1" applyFill="1" applyBorder="1" applyAlignment="1" applyProtection="1">
      <alignment horizontal="center"/>
    </xf>
    <xf numFmtId="0" fontId="10" fillId="6" borderId="8"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10" xfId="0" applyFont="1" applyFill="1" applyBorder="1" applyAlignment="1" applyProtection="1">
      <alignment vertical="center" wrapText="1"/>
    </xf>
    <xf numFmtId="0" fontId="10" fillId="6" borderId="25" xfId="0" applyFont="1" applyFill="1" applyBorder="1" applyAlignment="1" applyProtection="1">
      <alignment horizontal="center" vertical="center"/>
    </xf>
    <xf numFmtId="0" fontId="10" fillId="6" borderId="12" xfId="0" applyFont="1" applyFill="1" applyBorder="1" applyAlignment="1" applyProtection="1">
      <alignment horizontal="center" vertical="center"/>
    </xf>
    <xf numFmtId="0" fontId="10" fillId="6" borderId="26" xfId="0" applyFont="1" applyFill="1" applyBorder="1" applyAlignment="1" applyProtection="1">
      <alignment horizontal="center" vertical="center"/>
    </xf>
    <xf numFmtId="0" fontId="0" fillId="6" borderId="43" xfId="0" applyFill="1" applyBorder="1" applyAlignment="1" applyProtection="1">
      <alignment horizontal="center" vertical="center" wrapText="1"/>
    </xf>
    <xf numFmtId="0" fontId="0" fillId="6" borderId="64" xfId="0" applyFill="1" applyBorder="1" applyAlignment="1" applyProtection="1"/>
    <xf numFmtId="0" fontId="0" fillId="6" borderId="43" xfId="0" applyFill="1" applyBorder="1" applyAlignment="1" applyProtection="1"/>
    <xf numFmtId="0" fontId="0" fillId="6" borderId="64" xfId="0" applyFill="1" applyBorder="1" applyAlignment="1" applyProtection="1">
      <alignment wrapText="1"/>
    </xf>
    <xf numFmtId="0" fontId="0" fillId="6" borderId="43" xfId="0" applyFill="1" applyBorder="1" applyAlignment="1" applyProtection="1">
      <alignment wrapText="1"/>
    </xf>
    <xf numFmtId="0" fontId="0" fillId="6" borderId="0" xfId="0" applyFill="1" applyAlignment="1" applyProtection="1"/>
    <xf numFmtId="0" fontId="0" fillId="6" borderId="11" xfId="0" applyFill="1" applyBorder="1" applyAlignment="1" applyProtection="1"/>
    <xf numFmtId="0" fontId="0" fillId="6" borderId="64" xfId="0" applyFill="1" applyBorder="1" applyAlignment="1" applyProtection="1">
      <alignment horizontal="center" vertical="center" wrapText="1"/>
    </xf>
    <xf numFmtId="9" fontId="10" fillId="6" borderId="3" xfId="0" applyNumberFormat="1" applyFont="1" applyFill="1" applyBorder="1" applyAlignment="1" applyProtection="1">
      <alignment horizontal="center" vertical="center" wrapText="1"/>
    </xf>
    <xf numFmtId="0" fontId="0" fillId="6" borderId="0" xfId="0" applyFill="1" applyBorder="1" applyAlignment="1" applyProtection="1"/>
    <xf numFmtId="0" fontId="0" fillId="6" borderId="2" xfId="0" applyFill="1" applyBorder="1" applyAlignment="1" applyProtection="1"/>
    <xf numFmtId="9" fontId="10" fillId="6" borderId="64" xfId="0" applyNumberFormat="1" applyFont="1" applyFill="1" applyBorder="1" applyAlignment="1" applyProtection="1">
      <alignment horizontal="center" vertical="center" wrapText="1"/>
    </xf>
    <xf numFmtId="9" fontId="10" fillId="6" borderId="43" xfId="0" applyNumberFormat="1" applyFont="1" applyFill="1" applyBorder="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DCFF0"/>
      <color rgb="FFFBABE4"/>
      <color rgb="FFF5BC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pageSetUpPr fitToPage="1"/>
  </sheetPr>
  <dimension ref="A1:A5"/>
  <sheetViews>
    <sheetView zoomScale="75" workbookViewId="0"/>
  </sheetViews>
  <sheetFormatPr defaultRowHeight="12.75" x14ac:dyDescent="0.2"/>
  <cols>
    <col min="1" max="1" width="140.28515625" style="711" customWidth="1"/>
    <col min="2" max="16384" width="9.140625" style="711"/>
  </cols>
  <sheetData>
    <row r="1" spans="1:1" ht="167.25" customHeight="1" x14ac:dyDescent="0.2">
      <c r="A1" s="739" t="s">
        <v>471</v>
      </c>
    </row>
    <row r="2" spans="1:1" s="741" customFormat="1" ht="34.5" customHeight="1" x14ac:dyDescent="0.2">
      <c r="A2" s="740"/>
    </row>
    <row r="3" spans="1:1" ht="167.25" customHeight="1" x14ac:dyDescent="0.2">
      <c r="A3" s="738" t="s">
        <v>472</v>
      </c>
    </row>
    <row r="4" spans="1:1" s="741" customFormat="1" ht="34.5" customHeight="1" x14ac:dyDescent="0.2">
      <c r="A4" s="740"/>
    </row>
    <row r="5" spans="1:1" ht="167.25" customHeight="1" x14ac:dyDescent="0.2">
      <c r="A5" s="737" t="s">
        <v>631</v>
      </c>
    </row>
  </sheetData>
  <sheetProtection sheet="1" objects="1" scenarios="1" selectLockedCells="1"/>
  <phoneticPr fontId="2" type="noConversion"/>
  <pageMargins left="0.74803149606299213" right="0.74803149606299213" top="0.98425196850393704" bottom="0.98425196850393704" header="0.51181102362204722" footer="0.51181102362204722"/>
  <pageSetup paperSize="5"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IQ19"/>
  <sheetViews>
    <sheetView showGridLines="0" showZeros="0" zoomScale="75" zoomScaleNormal="75" workbookViewId="0">
      <pane xSplit="2" ySplit="9" topLeftCell="DM10" activePane="bottomRight" state="frozen"/>
      <selection activeCell="A18" sqref="A18"/>
      <selection pane="topRight" activeCell="A18" sqref="A18"/>
      <selection pane="bottomLeft" activeCell="A18" sqref="A18"/>
      <selection pane="bottomRight"/>
    </sheetView>
  </sheetViews>
  <sheetFormatPr defaultRowHeight="12.75" outlineLevelCol="1" x14ac:dyDescent="0.2"/>
  <cols>
    <col min="1" max="1" width="4" style="711" customWidth="1"/>
    <col min="2" max="2" width="10.85546875" style="711" customWidth="1"/>
    <col min="3" max="3" width="37.85546875" style="711" customWidth="1"/>
    <col min="4" max="5" width="37.85546875" style="711" customWidth="1" outlineLevel="1"/>
    <col min="6" max="6" width="1.5703125" style="711" customWidth="1"/>
    <col min="7" max="8" width="20.5703125" style="711" customWidth="1" outlineLevel="1"/>
    <col min="9" max="9" width="1.7109375" style="711" customWidth="1"/>
    <col min="10" max="11" width="20.140625" style="711" customWidth="1" outlineLevel="1"/>
    <col min="12" max="12" width="1.5703125" style="711" customWidth="1"/>
    <col min="13" max="14" width="20.7109375" style="711" customWidth="1" outlineLevel="1"/>
    <col min="15" max="54" width="20" style="711" customWidth="1" outlineLevel="1"/>
    <col min="55" max="55" width="1.42578125" style="711" customWidth="1"/>
    <col min="56" max="81" width="20" style="711" customWidth="1" outlineLevel="1"/>
    <col min="82" max="82" width="1.5703125" style="711" customWidth="1"/>
    <col min="83" max="84" width="20" style="711" customWidth="1" outlineLevel="1"/>
    <col min="85" max="118" width="19.140625" style="711" customWidth="1" outlineLevel="1"/>
    <col min="119" max="119" width="1.5703125" style="711" customWidth="1"/>
    <col min="120" max="121" width="18.5703125" style="711" customWidth="1" outlineLevel="1"/>
    <col min="122" max="123" width="18.42578125" style="711" customWidth="1" outlineLevel="1"/>
    <col min="124" max="125" width="18.28515625" style="711" customWidth="1" outlineLevel="1"/>
    <col min="126" max="149" width="19.28515625" style="711" customWidth="1" outlineLevel="1"/>
    <col min="150" max="158" width="18.42578125" style="711" customWidth="1" outlineLevel="1"/>
    <col min="159" max="159" width="1.5703125" style="711" customWidth="1"/>
    <col min="160" max="165" width="20.7109375" style="711" customWidth="1" outlineLevel="1"/>
    <col min="166" max="199" width="17.7109375" style="711" customWidth="1" outlineLevel="1"/>
    <col min="200" max="200" width="1.5703125" style="711" customWidth="1"/>
    <col min="201" max="16384" width="9.140625" style="711"/>
  </cols>
  <sheetData>
    <row r="1" spans="1:251" s="219" customFormat="1" x14ac:dyDescent="0.25">
      <c r="A1" s="219" t="s">
        <v>2</v>
      </c>
      <c r="FN1" s="397"/>
      <c r="FO1" s="397"/>
      <c r="FP1" s="397"/>
      <c r="FQ1" s="397"/>
      <c r="IL1" s="397"/>
      <c r="IQ1" s="219" t="s">
        <v>8</v>
      </c>
    </row>
    <row r="2" spans="1:251" s="219" customFormat="1" ht="13.5" thickBot="1" x14ac:dyDescent="0.3">
      <c r="A2" s="219" t="s">
        <v>1</v>
      </c>
      <c r="FN2" s="397"/>
      <c r="FO2" s="397"/>
      <c r="FP2" s="397"/>
      <c r="FQ2" s="397"/>
      <c r="GR2" s="397"/>
      <c r="IL2" s="397"/>
    </row>
    <row r="3" spans="1:251" s="219" customFormat="1" ht="32.25" thickBot="1" x14ac:dyDescent="0.65">
      <c r="A3" s="570" t="s">
        <v>267</v>
      </c>
      <c r="B3" s="706"/>
      <c r="C3" s="706"/>
      <c r="D3" s="706"/>
      <c r="E3" s="706"/>
      <c r="F3" s="706"/>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1"/>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71"/>
      <c r="DA3" s="571"/>
      <c r="DB3" s="571"/>
      <c r="DC3" s="571"/>
      <c r="DD3" s="571"/>
      <c r="DE3" s="571"/>
      <c r="DF3" s="571"/>
      <c r="DG3" s="571"/>
      <c r="DH3" s="571"/>
      <c r="DI3" s="571"/>
      <c r="DJ3" s="571"/>
      <c r="DK3" s="571"/>
      <c r="DL3" s="571"/>
      <c r="DM3" s="571"/>
      <c r="DN3" s="571"/>
      <c r="DO3" s="571"/>
      <c r="DP3" s="571"/>
      <c r="DQ3" s="571"/>
      <c r="DR3" s="571"/>
      <c r="DS3" s="571"/>
      <c r="DT3" s="571"/>
      <c r="DU3" s="571"/>
      <c r="DV3" s="571"/>
      <c r="DW3" s="571"/>
      <c r="DX3" s="571"/>
      <c r="DY3" s="571"/>
      <c r="DZ3" s="571"/>
      <c r="EA3" s="571"/>
      <c r="EB3" s="571"/>
      <c r="EC3" s="571"/>
      <c r="ED3" s="571"/>
      <c r="EE3" s="571"/>
      <c r="EF3" s="571"/>
      <c r="EG3" s="571"/>
      <c r="EH3" s="571"/>
      <c r="EI3" s="571"/>
      <c r="EJ3" s="571"/>
      <c r="EK3" s="571"/>
      <c r="EL3" s="571"/>
      <c r="EM3" s="571"/>
      <c r="EN3" s="571"/>
      <c r="EO3" s="571"/>
      <c r="EP3" s="571"/>
      <c r="EQ3" s="571"/>
      <c r="ER3" s="571"/>
      <c r="ES3" s="571"/>
      <c r="ET3" s="571"/>
      <c r="EU3" s="571"/>
      <c r="EV3" s="571"/>
      <c r="EW3" s="571"/>
      <c r="EX3" s="571"/>
      <c r="EY3" s="571"/>
      <c r="EZ3" s="571"/>
      <c r="FA3" s="571"/>
      <c r="FB3" s="571"/>
      <c r="FC3" s="571"/>
      <c r="FD3" s="571"/>
      <c r="FE3" s="571"/>
      <c r="FF3" s="571"/>
      <c r="FG3" s="571"/>
      <c r="FH3" s="571"/>
      <c r="FI3" s="571"/>
      <c r="FJ3" s="571"/>
      <c r="FK3" s="571"/>
      <c r="FL3" s="571"/>
      <c r="FM3" s="571"/>
      <c r="FN3" s="571"/>
      <c r="FO3" s="571"/>
      <c r="FP3" s="571"/>
      <c r="FQ3" s="571"/>
      <c r="FR3" s="571"/>
      <c r="FS3" s="571"/>
      <c r="FT3" s="571"/>
      <c r="FU3" s="571"/>
      <c r="FV3" s="571"/>
      <c r="FW3" s="571"/>
      <c r="FX3" s="571"/>
      <c r="FY3" s="571"/>
      <c r="FZ3" s="571"/>
      <c r="GA3" s="571"/>
      <c r="GB3" s="571"/>
      <c r="GC3" s="571"/>
      <c r="GD3" s="571"/>
      <c r="GE3" s="571"/>
      <c r="GF3" s="571"/>
      <c r="GG3" s="571"/>
      <c r="GH3" s="571"/>
      <c r="GI3" s="571"/>
      <c r="GJ3" s="571"/>
      <c r="GK3" s="571"/>
      <c r="GL3" s="571"/>
      <c r="GM3" s="571"/>
      <c r="GN3" s="571"/>
      <c r="GO3" s="571"/>
      <c r="GP3" s="571"/>
      <c r="GQ3" s="571"/>
      <c r="GR3" s="397"/>
      <c r="IL3" s="397"/>
    </row>
    <row r="4" spans="1:251" x14ac:dyDescent="0.2">
      <c r="F4" s="832"/>
      <c r="FZ4" s="932"/>
      <c r="GA4" s="932"/>
      <c r="GB4" s="832"/>
      <c r="GC4" s="832"/>
      <c r="GD4" s="832"/>
      <c r="GE4" s="832"/>
      <c r="GF4" s="832"/>
      <c r="GG4" s="832"/>
      <c r="GH4" s="832"/>
      <c r="GI4" s="832"/>
      <c r="GJ4" s="832"/>
      <c r="GK4" s="832"/>
      <c r="GL4" s="832"/>
      <c r="GM4" s="832"/>
      <c r="GN4" s="832"/>
      <c r="GO4" s="832"/>
      <c r="GP4" s="832"/>
      <c r="GQ4" s="832"/>
      <c r="GR4" s="832"/>
    </row>
    <row r="5" spans="1:251" ht="23.25" customHeight="1" x14ac:dyDescent="0.25">
      <c r="A5" s="707"/>
      <c r="B5" s="1271" t="str">
        <f>+SUMMARY!C5</f>
        <v>PROJECT #:</v>
      </c>
      <c r="C5" s="1271" t="str">
        <f>+SUMMARY!C4</f>
        <v>PROJECT NAME:</v>
      </c>
      <c r="D5" s="1275" t="s">
        <v>583</v>
      </c>
      <c r="E5" s="1277"/>
      <c r="F5" s="831"/>
      <c r="G5" s="1288" t="str">
        <f>+'PRS-PROJECT'!A23</f>
        <v>BUDGET</v>
      </c>
      <c r="H5" s="1290"/>
      <c r="I5" s="708" t="s">
        <v>8</v>
      </c>
      <c r="J5" s="1288" t="str">
        <f>+'PRS-PROJECT'!A34</f>
        <v>SCHEDULE</v>
      </c>
      <c r="K5" s="1290"/>
      <c r="L5" s="708" t="s">
        <v>8</v>
      </c>
      <c r="M5" s="577" t="str">
        <f>+'PRS-PROJECT'!A53</f>
        <v>PROJECT FEEDBACK FROM PRS PEERS</v>
      </c>
      <c r="N5" s="573"/>
      <c r="O5" s="573"/>
      <c r="P5" s="573"/>
      <c r="Q5" s="573"/>
      <c r="R5" s="573"/>
      <c r="S5" s="573"/>
      <c r="T5" s="573"/>
      <c r="U5" s="573"/>
      <c r="V5" s="573"/>
      <c r="W5" s="573"/>
      <c r="X5" s="573"/>
      <c r="Y5" s="573"/>
      <c r="Z5" s="573"/>
      <c r="AA5" s="573"/>
      <c r="AB5" s="573"/>
      <c r="AC5" s="573"/>
      <c r="AD5" s="573"/>
      <c r="AE5" s="573"/>
      <c r="AF5" s="573"/>
      <c r="AG5" s="573"/>
      <c r="AH5" s="574"/>
      <c r="AI5" s="573"/>
      <c r="AJ5" s="573"/>
      <c r="AK5" s="573"/>
      <c r="AL5" s="573"/>
      <c r="AM5" s="573"/>
      <c r="AN5" s="573"/>
      <c r="AO5" s="573"/>
      <c r="AP5" s="573"/>
      <c r="AQ5" s="573"/>
      <c r="AR5" s="573"/>
      <c r="AS5" s="573"/>
      <c r="AT5" s="573"/>
      <c r="AU5" s="573"/>
      <c r="AV5" s="573"/>
      <c r="AW5" s="573"/>
      <c r="AX5" s="573"/>
      <c r="AY5" s="573"/>
      <c r="AZ5" s="573"/>
      <c r="BA5" s="573"/>
      <c r="BB5" s="574"/>
      <c r="BC5" s="708" t="s">
        <v>8</v>
      </c>
      <c r="BD5" s="577" t="str">
        <f>+'LEADER-PROJECT'!A27</f>
        <v>PROJECT FEEDBACK FROM LEADER</v>
      </c>
      <c r="BE5" s="573"/>
      <c r="BF5" s="573"/>
      <c r="BG5" s="573"/>
      <c r="BH5" s="573"/>
      <c r="BI5" s="573"/>
      <c r="BJ5" s="573"/>
      <c r="BK5" s="573"/>
      <c r="BL5" s="573"/>
      <c r="BM5" s="573"/>
      <c r="BN5" s="573"/>
      <c r="BO5" s="573"/>
      <c r="BP5" s="573"/>
      <c r="BQ5" s="574"/>
      <c r="BR5" s="573"/>
      <c r="BS5" s="573"/>
      <c r="BT5" s="573"/>
      <c r="BU5" s="573"/>
      <c r="BV5" s="573"/>
      <c r="BW5" s="573"/>
      <c r="BX5" s="573"/>
      <c r="BY5" s="573"/>
      <c r="BZ5" s="573"/>
      <c r="CA5" s="573"/>
      <c r="CB5" s="573"/>
      <c r="CC5" s="574"/>
      <c r="CD5" s="708" t="s">
        <v>8</v>
      </c>
      <c r="CE5" s="577" t="str">
        <f>+'CLIENT-PROJECT'!D1</f>
        <v>CLIENT PROJECT REALIZATION EVALUATION SUMMARY</v>
      </c>
      <c r="CF5" s="573"/>
      <c r="CG5" s="573"/>
      <c r="CH5" s="573"/>
      <c r="CI5" s="573"/>
      <c r="CJ5" s="573"/>
      <c r="CK5" s="573"/>
      <c r="CL5" s="573"/>
      <c r="CM5" s="573"/>
      <c r="CN5" s="573"/>
      <c r="CO5" s="573"/>
      <c r="CP5" s="573"/>
      <c r="CQ5" s="573"/>
      <c r="CR5" s="573"/>
      <c r="CS5" s="573"/>
      <c r="CT5" s="573"/>
      <c r="CU5" s="573"/>
      <c r="CV5" s="573"/>
      <c r="CW5" s="574"/>
      <c r="CX5" s="573"/>
      <c r="CY5" s="573"/>
      <c r="CZ5" s="573"/>
      <c r="DA5" s="573"/>
      <c r="DB5" s="573"/>
      <c r="DC5" s="573"/>
      <c r="DD5" s="573"/>
      <c r="DE5" s="573"/>
      <c r="DF5" s="573"/>
      <c r="DG5" s="573"/>
      <c r="DH5" s="573"/>
      <c r="DI5" s="573"/>
      <c r="DJ5" s="573"/>
      <c r="DK5" s="573"/>
      <c r="DL5" s="573"/>
      <c r="DM5" s="573"/>
      <c r="DN5" s="574"/>
      <c r="DO5" s="708" t="s">
        <v>8</v>
      </c>
      <c r="DP5" s="575" t="str">
        <f>+CONTRACTOR!D1</f>
        <v>GENERAL CONTRACTOR EVALUATION</v>
      </c>
      <c r="DQ5" s="573"/>
      <c r="DR5" s="573"/>
      <c r="DS5" s="573"/>
      <c r="DT5" s="573"/>
      <c r="DU5" s="573"/>
      <c r="DV5" s="573"/>
      <c r="DW5" s="573"/>
      <c r="DX5" s="573"/>
      <c r="DY5" s="573"/>
      <c r="DZ5" s="573"/>
      <c r="EA5" s="573"/>
      <c r="EB5" s="574"/>
      <c r="EC5" s="574"/>
      <c r="ED5" s="574"/>
      <c r="EE5" s="574"/>
      <c r="EF5" s="574"/>
      <c r="EG5" s="574"/>
      <c r="EH5" s="574"/>
      <c r="EI5" s="574"/>
      <c r="EJ5" s="574"/>
      <c r="EK5" s="574"/>
      <c r="EL5" s="574"/>
      <c r="EM5" s="574"/>
      <c r="EN5" s="574"/>
      <c r="EO5" s="574"/>
      <c r="EP5" s="574"/>
      <c r="EQ5" s="574"/>
      <c r="ER5" s="574"/>
      <c r="ES5" s="574"/>
      <c r="ET5" s="574"/>
      <c r="EU5" s="574"/>
      <c r="EV5" s="574"/>
      <c r="EW5" s="574"/>
      <c r="EX5" s="574"/>
      <c r="EY5" s="574"/>
      <c r="EZ5" s="574"/>
      <c r="FA5" s="574"/>
      <c r="FB5" s="574"/>
      <c r="FC5" s="833"/>
      <c r="FD5" s="577" t="str">
        <f>+CONSULTANT!D1</f>
        <v>CONSULTANT EVALUATION</v>
      </c>
      <c r="FE5" s="573"/>
      <c r="FF5" s="573"/>
      <c r="FG5" s="573"/>
      <c r="FH5" s="573"/>
      <c r="FI5" s="573"/>
      <c r="FJ5" s="573"/>
      <c r="FK5" s="573"/>
      <c r="FL5" s="573"/>
      <c r="FM5" s="709"/>
      <c r="FN5" s="709"/>
      <c r="FO5" s="709"/>
      <c r="FP5" s="709"/>
      <c r="FQ5" s="709"/>
      <c r="FR5" s="709"/>
      <c r="FS5" s="709"/>
      <c r="FT5" s="709"/>
      <c r="FU5" s="709"/>
      <c r="FV5" s="931"/>
      <c r="FW5" s="931"/>
      <c r="FX5" s="931"/>
      <c r="FY5" s="709"/>
      <c r="FZ5" s="710"/>
      <c r="GA5" s="709"/>
      <c r="GB5" s="709"/>
      <c r="GC5" s="709"/>
      <c r="GD5" s="709"/>
      <c r="GE5" s="709"/>
      <c r="GF5" s="709"/>
      <c r="GG5" s="709"/>
      <c r="GH5" s="709"/>
      <c r="GI5" s="709"/>
      <c r="GJ5" s="709"/>
      <c r="GK5" s="709"/>
      <c r="GL5" s="709"/>
      <c r="GM5" s="709"/>
      <c r="GN5" s="709"/>
      <c r="GO5" s="709"/>
      <c r="GP5" s="709"/>
      <c r="GQ5" s="710"/>
      <c r="GR5" s="832"/>
    </row>
    <row r="6" spans="1:251" ht="23.25" customHeight="1" x14ac:dyDescent="0.2">
      <c r="A6" s="707"/>
      <c r="B6" s="1300"/>
      <c r="C6" s="1300"/>
      <c r="D6" s="1278" t="str">
        <f>+'PRS-PROJECT'!A20</f>
        <v>ARCH REASONS:</v>
      </c>
      <c r="E6" s="1278" t="str">
        <f>+'PRS-PROJECT'!H20</f>
        <v>M/E REASONS:</v>
      </c>
      <c r="F6" s="866"/>
      <c r="G6" s="1271" t="str">
        <f>+'PRS-PROJECT'!A32</f>
        <v>REASONS</v>
      </c>
      <c r="H6" s="1271" t="str">
        <f>+'PRS-PROJECT'!F32</f>
        <v>HOW TO IMPROVE</v>
      </c>
      <c r="I6" s="594" t="s">
        <v>8</v>
      </c>
      <c r="J6" s="1271" t="str">
        <f>+'PRS-PROJECT'!A51</f>
        <v>REASONS</v>
      </c>
      <c r="K6" s="1271" t="str">
        <f>+'PRS-PROJECT'!F51</f>
        <v>HOW TO IMPROVE</v>
      </c>
      <c r="L6" s="594" t="s">
        <v>8</v>
      </c>
      <c r="M6" s="901" t="str">
        <f>+M5</f>
        <v>PROJECT FEEDBACK FROM PRS PEERS</v>
      </c>
      <c r="N6" s="712"/>
      <c r="O6" s="901" t="str">
        <f>+'PRS-PROJECT'!K55&amp;+'PRS-PROJECT'!A58</f>
        <v xml:space="preserve">REASONS (IF 50% OR LESS)PROJECT MANAGEMENT </v>
      </c>
      <c r="P6" s="712"/>
      <c r="Q6" s="712"/>
      <c r="R6" s="712"/>
      <c r="S6" s="712"/>
      <c r="T6" s="712"/>
      <c r="U6" s="712"/>
      <c r="V6" s="713"/>
      <c r="W6" s="901" t="str">
        <f>+'PRS-PROJECT'!K55&amp;+'PRS-PROJECT'!A67</f>
        <v xml:space="preserve">REASONS (IF 50% OR LESS)QUALITY CONTROL AND COMMISSIONING </v>
      </c>
      <c r="X6" s="712"/>
      <c r="Y6" s="713"/>
      <c r="Z6" s="712" t="str">
        <f>+'PRS-PROJECT'!K55&amp;+'PRS-PROJECT'!A71</f>
        <v xml:space="preserve">REASONS (IF 50% OR LESS)OPERATIONS </v>
      </c>
      <c r="AA6" s="712"/>
      <c r="AB6" s="712"/>
      <c r="AC6" s="712"/>
      <c r="AD6" s="712"/>
      <c r="AE6" s="901" t="str">
        <f>+'PRS-PROJECT'!K55&amp;+'PRS-PROJECT'!A77</f>
        <v xml:space="preserve">REASONS (IF 50% OR LESS)ACCOUNTING </v>
      </c>
      <c r="AF6" s="712"/>
      <c r="AG6" s="712"/>
      <c r="AH6" s="713"/>
      <c r="AI6" s="901" t="str">
        <f>+SUMMARY!H172&amp;SUMMARY!A175</f>
        <v xml:space="preserve">HOW TO IMPROVE PROJECT MANAGEMENT </v>
      </c>
      <c r="AJ6" s="712"/>
      <c r="AK6" s="712"/>
      <c r="AL6" s="712"/>
      <c r="AM6" s="712"/>
      <c r="AN6" s="712"/>
      <c r="AO6" s="712"/>
      <c r="AP6" s="713"/>
      <c r="AQ6" s="901" t="str">
        <f>+SUMMARY!H172&amp;SUMMARY!A184</f>
        <v xml:space="preserve">HOW TO IMPROVE QUALITY CONTROL AND COMMISSIONING </v>
      </c>
      <c r="AR6" s="712"/>
      <c r="AS6" s="713"/>
      <c r="AT6" s="712" t="str">
        <f>+SUMMARY!H172&amp;SUMMARY!A188</f>
        <v xml:space="preserve">HOW TO IMPROVE OPERATIONS </v>
      </c>
      <c r="AU6" s="712"/>
      <c r="AV6" s="712"/>
      <c r="AW6" s="712"/>
      <c r="AX6" s="712"/>
      <c r="AY6" s="901" t="str">
        <f>+SUMMARY!H172&amp;SUMMARY!A194</f>
        <v xml:space="preserve">HOW TO IMPROVE ACCOUNTING </v>
      </c>
      <c r="AZ6" s="712"/>
      <c r="BA6" s="712"/>
      <c r="BB6" s="713"/>
      <c r="BC6" s="594" t="s">
        <v>8</v>
      </c>
      <c r="BD6" s="901" t="str">
        <f>+BD5</f>
        <v>PROJECT FEEDBACK FROM LEADER</v>
      </c>
      <c r="BE6" s="712"/>
      <c r="BF6" s="901" t="str">
        <f>+'LEADER-PROJECT'!J30</f>
        <v>REASONS (IF 50% OR LESS)</v>
      </c>
      <c r="BG6" s="712"/>
      <c r="BH6" s="712"/>
      <c r="BI6" s="712"/>
      <c r="BJ6" s="712"/>
      <c r="BK6" s="712"/>
      <c r="BL6" s="712"/>
      <c r="BM6" s="712"/>
      <c r="BN6" s="712"/>
      <c r="BO6" s="712"/>
      <c r="BP6" s="712"/>
      <c r="BQ6" s="713"/>
      <c r="BR6" s="577" t="str">
        <f>+SUMMARY!H78</f>
        <v xml:space="preserve">HOW TO IMPROVE </v>
      </c>
      <c r="BS6" s="573"/>
      <c r="BT6" s="573"/>
      <c r="BU6" s="573"/>
      <c r="BV6" s="573"/>
      <c r="BW6" s="573"/>
      <c r="BX6" s="573"/>
      <c r="BY6" s="573"/>
      <c r="BZ6" s="573"/>
      <c r="CA6" s="573"/>
      <c r="CB6" s="573"/>
      <c r="CC6" s="574"/>
      <c r="CD6" s="594" t="s">
        <v>8</v>
      </c>
      <c r="CE6" s="1275" t="str">
        <f>+CE5</f>
        <v>CLIENT PROJECT REALIZATION EVALUATION SUMMARY</v>
      </c>
      <c r="CF6" s="1277"/>
      <c r="CG6" s="577" t="str">
        <f>+'CLIENT-PROJECT'!J32</f>
        <v xml:space="preserve">REASONS (IF 50% OR LESS)   </v>
      </c>
      <c r="CH6" s="573"/>
      <c r="CI6" s="573"/>
      <c r="CJ6" s="573"/>
      <c r="CK6" s="573"/>
      <c r="CL6" s="573"/>
      <c r="CM6" s="573"/>
      <c r="CN6" s="573"/>
      <c r="CO6" s="573"/>
      <c r="CP6" s="573"/>
      <c r="CQ6" s="573"/>
      <c r="CR6" s="709"/>
      <c r="CS6" s="709"/>
      <c r="CT6" s="709"/>
      <c r="CU6" s="709"/>
      <c r="CV6" s="709"/>
      <c r="CW6" s="710"/>
      <c r="CX6" s="914" t="str">
        <f>+SUMMARY!H45</f>
        <v xml:space="preserve">HOW TO IMPROVE    </v>
      </c>
      <c r="CY6" s="709"/>
      <c r="CZ6" s="709"/>
      <c r="DA6" s="709"/>
      <c r="DB6" s="709"/>
      <c r="DC6" s="709"/>
      <c r="DD6" s="709"/>
      <c r="DE6" s="709"/>
      <c r="DF6" s="709"/>
      <c r="DG6" s="709"/>
      <c r="DH6" s="709"/>
      <c r="DI6" s="709"/>
      <c r="DJ6" s="709"/>
      <c r="DK6" s="709"/>
      <c r="DL6" s="709"/>
      <c r="DM6" s="709"/>
      <c r="DN6" s="710"/>
      <c r="DO6" s="594" t="s">
        <v>8</v>
      </c>
      <c r="DP6" s="578" t="str">
        <f>+CONTRACTOR!A18</f>
        <v>CONTRACT AMOUNT</v>
      </c>
      <c r="DQ6" s="573"/>
      <c r="DR6" s="577" t="str">
        <f>+CONTRACTOR!A30</f>
        <v>SCHEDULE</v>
      </c>
      <c r="DS6" s="573"/>
      <c r="DT6" s="582" t="str">
        <f>+CONTRACTOR!A42</f>
        <v>PERFORMANCE (enter X)</v>
      </c>
      <c r="DU6" s="583"/>
      <c r="DV6" s="583"/>
      <c r="DW6" s="583"/>
      <c r="DX6" s="583"/>
      <c r="DY6" s="714"/>
      <c r="DZ6" s="714"/>
      <c r="EA6" s="714"/>
      <c r="EB6" s="714"/>
      <c r="EC6" s="714"/>
      <c r="ED6" s="714"/>
      <c r="EE6" s="714"/>
      <c r="EF6" s="714"/>
      <c r="EG6" s="714"/>
      <c r="EH6" s="714"/>
      <c r="EI6" s="714"/>
      <c r="EJ6" s="714"/>
      <c r="EK6" s="714"/>
      <c r="EL6" s="714"/>
      <c r="EM6" s="714"/>
      <c r="EN6" s="714"/>
      <c r="EO6" s="714"/>
      <c r="EP6" s="714"/>
      <c r="EQ6" s="714"/>
      <c r="ER6" s="714"/>
      <c r="ES6" s="714"/>
      <c r="ET6" s="582" t="str">
        <f>+CONTRACTOR!A65</f>
        <v>SECURITY</v>
      </c>
      <c r="EU6" s="583"/>
      <c r="EV6" s="583"/>
      <c r="EW6" s="583"/>
      <c r="EX6" s="583"/>
      <c r="EY6" s="714"/>
      <c r="EZ6" s="714"/>
      <c r="FA6" s="714"/>
      <c r="FB6" s="710"/>
      <c r="FC6" s="833"/>
      <c r="FD6" s="577" t="str">
        <f>+CONSULTANT!A18</f>
        <v>CONTRACT AMOUNT</v>
      </c>
      <c r="FE6" s="573"/>
      <c r="FF6" s="577" t="str">
        <f>+CONSULTANT!A30</f>
        <v>SCHEDULE</v>
      </c>
      <c r="FG6" s="573"/>
      <c r="FH6" s="582" t="str">
        <f>+CONSULTANT!A43</f>
        <v>PERFORMANCE (enter X)</v>
      </c>
      <c r="FI6" s="583"/>
      <c r="FJ6" s="583"/>
      <c r="FK6" s="583"/>
      <c r="FL6" s="583"/>
      <c r="FM6" s="714"/>
      <c r="FN6" s="714"/>
      <c r="FO6" s="714"/>
      <c r="FP6" s="714"/>
      <c r="FQ6" s="714"/>
      <c r="FR6" s="714"/>
      <c r="FS6" s="714"/>
      <c r="FT6" s="714"/>
      <c r="FU6" s="714"/>
      <c r="FV6" s="714"/>
      <c r="FW6" s="714"/>
      <c r="FX6" s="714"/>
      <c r="FY6" s="714"/>
      <c r="FZ6" s="715"/>
      <c r="GA6" s="714"/>
      <c r="GB6" s="714"/>
      <c r="GC6" s="714"/>
      <c r="GD6" s="714"/>
      <c r="GE6" s="714"/>
      <c r="GF6" s="714"/>
      <c r="GG6" s="714"/>
      <c r="GH6" s="714"/>
      <c r="GI6" s="714"/>
      <c r="GJ6" s="714"/>
      <c r="GK6" s="714"/>
      <c r="GL6" s="714"/>
      <c r="GM6" s="714"/>
      <c r="GN6" s="714"/>
      <c r="GO6" s="714"/>
      <c r="GP6" s="714"/>
      <c r="GQ6" s="715"/>
      <c r="GR6" s="832"/>
    </row>
    <row r="7" spans="1:251" ht="23.25" customHeight="1" x14ac:dyDescent="0.25">
      <c r="A7" s="707"/>
      <c r="B7" s="1300"/>
      <c r="C7" s="1300"/>
      <c r="D7" s="1278"/>
      <c r="E7" s="1278"/>
      <c r="F7" s="866"/>
      <c r="G7" s="1278"/>
      <c r="H7" s="1278"/>
      <c r="I7" s="601" t="s">
        <v>8</v>
      </c>
      <c r="J7" s="1278"/>
      <c r="K7" s="1278"/>
      <c r="L7" s="601" t="s">
        <v>8</v>
      </c>
      <c r="M7" s="1271" t="str">
        <f>+'PRS-PROJECT'!A86</f>
        <v>OVERALL REASONS</v>
      </c>
      <c r="N7" s="1292" t="str">
        <f>+'PRS-PROJECT'!F86</f>
        <v>OVERALL HOW TO IMPROVE</v>
      </c>
      <c r="O7" s="1271" t="str">
        <f>+'PRS-PROJECT'!B59</f>
        <v>INTERACTION WITH CLIENT</v>
      </c>
      <c r="P7" s="1271" t="str">
        <f>+'PRS-PROJECT'!B60</f>
        <v>INTERACTION WITH OTHER  SERVICES  (COMP&amp;COMM, AUDIO VISUAL, PROTECTION)</v>
      </c>
      <c r="Q7" s="1271" t="str">
        <f>+'PRS-PROJECT'!B61</f>
        <v>INFORMATION TO PRS PROJECT TEAM WELL COMMUNICATED</v>
      </c>
      <c r="R7" s="1271" t="str">
        <f>+'PRS-PROJECT'!B62</f>
        <v>OVERALL GENERAL CONTRACTOR PERFORMANCE (INFORMATION TAKEN FROM EVALUATION)</v>
      </c>
      <c r="S7" s="1271" t="str">
        <f>+'PRS-PROJECT'!B63</f>
        <v>OVERALL CONSULTANT PERFORMANCE (INFORMATION TAKEN FROM EVALUATION)</v>
      </c>
      <c r="T7" s="1271" t="str">
        <f>+'PRS-PROJECT'!B64</f>
        <v>BASE BUILDING NEEDS NOT COMPROMISED DURING PROJECT IMPLEMENTATION</v>
      </c>
      <c r="U7" s="1271" t="str">
        <f>+'PRS-PROJECT'!B65</f>
        <v>COMPLEXITY OF PROJECT</v>
      </c>
      <c r="V7" s="1271" t="str">
        <f>+'PRS-PROJECT'!B66</f>
        <v>REALISTIC PROJECT TIMELINE</v>
      </c>
      <c r="W7" s="1271" t="str">
        <f>+'PRS-PROJECT'!B68</f>
        <v>WERE M/E PLANS &amp; SPECIFICATION CONCEIVED FOR STRAIGHT FORWARD COMMISSIONING</v>
      </c>
      <c r="X7" s="1271" t="str">
        <f>+'PRS-PROJECT'!B69</f>
        <v>CONTROL SEQUENCE CLEAR &amp; COMPLETE TO FACILITATE EFFICIENT COMMISSIONING</v>
      </c>
      <c r="Y7" s="1271" t="str">
        <f>+'PRS-PROJECT'!B70</f>
        <v>QUALITY STANDARDS RESPECTED, IN PLANS, SPEC AND EXECUTION</v>
      </c>
      <c r="Z7" s="1271" t="str">
        <f>+'PRS-PROJECT'!B72</f>
        <v>CONSULTATION ON  NEW SYSTEM INSTALLATION</v>
      </c>
      <c r="AA7" s="1271" t="str">
        <f>+'PRS-PROJECT'!B73</f>
        <v>ASPECTS OF LAYOUTS CONCERNING OPERATIONS, MAINTENANCE AND IDENTIFICATION WELL RESPECTED</v>
      </c>
      <c r="AB7" s="1271" t="str">
        <f>+'PRS-PROJECT'!B74</f>
        <v xml:space="preserve">INVOLVEMENT OF O&amp;M TEAM DURING CONSTRUCTION </v>
      </c>
      <c r="AC7" s="1271" t="str">
        <f>+'PRS-PROJECT'!B75</f>
        <v xml:space="preserve">HANDOVER OF NEW SYSTEMS INCLUDING RECORD DOCUMENTS (O&amp;M MANUALS, WARRANTIES ETC..) </v>
      </c>
      <c r="AD7" s="1271" t="str">
        <f>+'PRS-PROJECT'!B76</f>
        <v>OVERALL NEW SYSTEM PERFORMANCE</v>
      </c>
      <c r="AE7" s="1271" t="str">
        <f>+'PRS-PROJECT'!B78</f>
        <v xml:space="preserve">PROJECT APPROVAL AND FUNDING START-UP DOCUMENTATION (BRIEFS) </v>
      </c>
      <c r="AF7" s="1271" t="str">
        <f>+'PRS-PROJECT'!B79</f>
        <v>CONTRACT/WORK ORDER ADMINISTRATION</v>
      </c>
      <c r="AG7" s="1271" t="str">
        <f>+'PRS-PROJECT'!B80</f>
        <v>REVIEW ESTIMATE, OBTAIN FUNDING MODIFICATION(CLIENT REQUESTS ETC...)</v>
      </c>
      <c r="AH7" s="1271" t="str">
        <f>+'PRS-PROJECT'!B81</f>
        <v>PROJECT CLOSE OUT</v>
      </c>
      <c r="AI7" s="1291" t="str">
        <f>+O7</f>
        <v>INTERACTION WITH CLIENT</v>
      </c>
      <c r="AJ7" s="1291" t="str">
        <f t="shared" ref="AJ7:BB7" si="0">+P7</f>
        <v>INTERACTION WITH OTHER  SERVICES  (COMP&amp;COMM, AUDIO VISUAL, PROTECTION)</v>
      </c>
      <c r="AK7" s="1291" t="str">
        <f t="shared" si="0"/>
        <v>INFORMATION TO PRS PROJECT TEAM WELL COMMUNICATED</v>
      </c>
      <c r="AL7" s="1291" t="str">
        <f t="shared" si="0"/>
        <v>OVERALL GENERAL CONTRACTOR PERFORMANCE (INFORMATION TAKEN FROM EVALUATION)</v>
      </c>
      <c r="AM7" s="1291" t="str">
        <f t="shared" si="0"/>
        <v>OVERALL CONSULTANT PERFORMANCE (INFORMATION TAKEN FROM EVALUATION)</v>
      </c>
      <c r="AN7" s="1291" t="str">
        <f t="shared" si="0"/>
        <v>BASE BUILDING NEEDS NOT COMPROMISED DURING PROJECT IMPLEMENTATION</v>
      </c>
      <c r="AO7" s="1291" t="str">
        <f t="shared" si="0"/>
        <v>COMPLEXITY OF PROJECT</v>
      </c>
      <c r="AP7" s="1291" t="str">
        <f t="shared" si="0"/>
        <v>REALISTIC PROJECT TIMELINE</v>
      </c>
      <c r="AQ7" s="1291" t="str">
        <f t="shared" si="0"/>
        <v>WERE M/E PLANS &amp; SPECIFICATION CONCEIVED FOR STRAIGHT FORWARD COMMISSIONING</v>
      </c>
      <c r="AR7" s="1291" t="str">
        <f t="shared" si="0"/>
        <v>CONTROL SEQUENCE CLEAR &amp; COMPLETE TO FACILITATE EFFICIENT COMMISSIONING</v>
      </c>
      <c r="AS7" s="1291" t="str">
        <f t="shared" si="0"/>
        <v>QUALITY STANDARDS RESPECTED, IN PLANS, SPEC AND EXECUTION</v>
      </c>
      <c r="AT7" s="1291" t="str">
        <f t="shared" si="0"/>
        <v>CONSULTATION ON  NEW SYSTEM INSTALLATION</v>
      </c>
      <c r="AU7" s="1291" t="str">
        <f t="shared" si="0"/>
        <v>ASPECTS OF LAYOUTS CONCERNING OPERATIONS, MAINTENANCE AND IDENTIFICATION WELL RESPECTED</v>
      </c>
      <c r="AV7" s="1291" t="str">
        <f t="shared" si="0"/>
        <v xml:space="preserve">INVOLVEMENT OF O&amp;M TEAM DURING CONSTRUCTION </v>
      </c>
      <c r="AW7" s="1291" t="str">
        <f t="shared" si="0"/>
        <v xml:space="preserve">HANDOVER OF NEW SYSTEMS INCLUDING RECORD DOCUMENTS (O&amp;M MANUALS, WARRANTIES ETC..) </v>
      </c>
      <c r="AX7" s="1291" t="str">
        <f t="shared" si="0"/>
        <v>OVERALL NEW SYSTEM PERFORMANCE</v>
      </c>
      <c r="AY7" s="1291" t="str">
        <f t="shared" si="0"/>
        <v xml:space="preserve">PROJECT APPROVAL AND FUNDING START-UP DOCUMENTATION (BRIEFS) </v>
      </c>
      <c r="AZ7" s="1291" t="str">
        <f t="shared" si="0"/>
        <v>CONTRACT/WORK ORDER ADMINISTRATION</v>
      </c>
      <c r="BA7" s="1291" t="str">
        <f t="shared" si="0"/>
        <v>REVIEW ESTIMATE, OBTAIN FUNDING MODIFICATION(CLIENT REQUESTS ETC...)</v>
      </c>
      <c r="BB7" s="1271" t="str">
        <f t="shared" si="0"/>
        <v>PROJECT CLOSE OUT</v>
      </c>
      <c r="BC7" s="601" t="s">
        <v>8</v>
      </c>
      <c r="BD7" s="1271" t="str">
        <f>+'LEADER-PROJECT'!A49</f>
        <v>OVERALL REASONS:</v>
      </c>
      <c r="BE7" s="1305" t="str">
        <f>+'LEADER-PROJECT'!E49</f>
        <v>OVERALL HOW TO IMPROVE:</v>
      </c>
      <c r="BF7" s="1271" t="str">
        <f>+'LEADER-PROJECT'!A31</f>
        <v>1- BASE  BUILDING COMPONENT OPTIMIZED (CORRECT USE ON SPACE)</v>
      </c>
      <c r="BG7" s="1271" t="str">
        <f>+'LEADER-PROJECT'!A32</f>
        <v>2- SPACE OPTIMIZATION (USE AND DENSITY OF SPACE)</v>
      </c>
      <c r="BH7" s="1271" t="str">
        <f>+'LEADER-PROJECT'!A33</f>
        <v>3- UNIVERSITY COMMUNITY / STUDENT SPACE IMPROVEMENT</v>
      </c>
      <c r="BI7" s="1271" t="str">
        <f>+'LEADER-PROJECT'!A34</f>
        <v>4- RESPECT ON PROJECT BRIEF PARAMETERS</v>
      </c>
      <c r="BJ7" s="1271" t="str">
        <f>+'LEADER-PROJECT'!A35</f>
        <v>5- CLIENTS PROGRAM NEEDS ACHIEVED</v>
      </c>
      <c r="BK7" s="1271" t="str">
        <f>+'LEADER-PROJECT'!A36</f>
        <v xml:space="preserve">6- INNOVATION, BRANDING AND MARKETING (NEW CONCEPTS)  </v>
      </c>
      <c r="BL7" s="1271" t="str">
        <f>+'LEADER-PROJECT'!A37</f>
        <v>7- COMFORT (AIR, AMBIANCE, ACOUSTIC, AESTHETIC)</v>
      </c>
      <c r="BM7" s="1271" t="str">
        <f>+'LEADER-PROJECT'!A38</f>
        <v>8- ENVIRONMENTAL IMPACT ( ENERGY EFFICIENCY, HEALTH &amp; SAFETY)</v>
      </c>
      <c r="BN7" s="1271" t="str">
        <f>+'LEADER-PROJECT'!A39</f>
        <v>9- SYSTEM IMPROVEMENTS / MODERNIZATION</v>
      </c>
      <c r="BO7" s="1271" t="str">
        <f>+'LEADER-PROJECT'!A40</f>
        <v>10- IMPACT ON FCI (FACILITIES CONDITION INDEX)</v>
      </c>
      <c r="BP7" s="1271" t="str">
        <f>+'LEADER-PROJECT'!A41</f>
        <v>11- DURABILITY OF FINISHES</v>
      </c>
      <c r="BQ7" s="1271" t="str">
        <f>+'LEADER-PROJECT'!A42</f>
        <v>12- N/A</v>
      </c>
      <c r="BR7" s="1291" t="str">
        <f>+BF7</f>
        <v>1- BASE  BUILDING COMPONENT OPTIMIZED (CORRECT USE ON SPACE)</v>
      </c>
      <c r="BS7" s="1291" t="str">
        <f t="shared" ref="BS7:CC7" si="1">+BG7</f>
        <v>2- SPACE OPTIMIZATION (USE AND DENSITY OF SPACE)</v>
      </c>
      <c r="BT7" s="1291" t="str">
        <f t="shared" si="1"/>
        <v>3- UNIVERSITY COMMUNITY / STUDENT SPACE IMPROVEMENT</v>
      </c>
      <c r="BU7" s="1291" t="str">
        <f t="shared" si="1"/>
        <v>4- RESPECT ON PROJECT BRIEF PARAMETERS</v>
      </c>
      <c r="BV7" s="1291" t="str">
        <f t="shared" si="1"/>
        <v>5- CLIENTS PROGRAM NEEDS ACHIEVED</v>
      </c>
      <c r="BW7" s="1291" t="str">
        <f t="shared" si="1"/>
        <v xml:space="preserve">6- INNOVATION, BRANDING AND MARKETING (NEW CONCEPTS)  </v>
      </c>
      <c r="BX7" s="1291" t="str">
        <f t="shared" si="1"/>
        <v>7- COMFORT (AIR, AMBIANCE, ACOUSTIC, AESTHETIC)</v>
      </c>
      <c r="BY7" s="1291" t="str">
        <f t="shared" si="1"/>
        <v>8- ENVIRONMENTAL IMPACT ( ENERGY EFFICIENCY, HEALTH &amp; SAFETY)</v>
      </c>
      <c r="BZ7" s="1291" t="str">
        <f t="shared" si="1"/>
        <v>9- SYSTEM IMPROVEMENTS / MODERNIZATION</v>
      </c>
      <c r="CA7" s="1291" t="str">
        <f t="shared" si="1"/>
        <v>10- IMPACT ON FCI (FACILITIES CONDITION INDEX)</v>
      </c>
      <c r="CB7" s="1291" t="str">
        <f t="shared" si="1"/>
        <v>11- DURABILITY OF FINISHES</v>
      </c>
      <c r="CC7" s="1271" t="str">
        <f t="shared" si="1"/>
        <v>12- N/A</v>
      </c>
      <c r="CD7" s="601" t="s">
        <v>8</v>
      </c>
      <c r="CE7" s="1271" t="str">
        <f>+'CLIENT-PROJECT'!A65</f>
        <v>OVERALL REASONS:</v>
      </c>
      <c r="CF7" s="1305" t="str">
        <f>+'CLIENT-PROJECT'!E65</f>
        <v>OVERALL HOW TO IMPROVE:</v>
      </c>
      <c r="CG7" s="577" t="str">
        <f>+'CLIENT-PROJECT'!A33</f>
        <v>1) HOW WELL WERE YOU INFORMED DURING THE PROJECT ON:</v>
      </c>
      <c r="CH7" s="573"/>
      <c r="CI7" s="573"/>
      <c r="CJ7" s="573"/>
      <c r="CK7" s="584"/>
      <c r="CL7" s="577" t="str">
        <f>+'CLIENT-PROJECT'!A39</f>
        <v>2) HOW WELL WERE YOUR INTERESTS REPRESENTED BY:</v>
      </c>
      <c r="CM7" s="599"/>
      <c r="CN7" s="599"/>
      <c r="CO7" s="597"/>
      <c r="CP7" s="577" t="str">
        <f>+'CLIENT-PROJECT'!A44</f>
        <v>3) HOW WOULD YOU EVALUATE THE FINAL RESULTS OF YOUR PROJECT IN TERMS OF:</v>
      </c>
      <c r="CQ7" s="599"/>
      <c r="CR7" s="599"/>
      <c r="CS7" s="599"/>
      <c r="CT7" s="599"/>
      <c r="CU7" s="597"/>
      <c r="CV7" s="577" t="str">
        <f>+'CLIENT-PROJECT'!A51</f>
        <v>4) GENERAL EVALUATION OF:</v>
      </c>
      <c r="CW7" s="597"/>
      <c r="CX7" s="577" t="str">
        <f>+CG7</f>
        <v>1) HOW WELL WERE YOU INFORMED DURING THE PROJECT ON:</v>
      </c>
      <c r="CY7" s="573"/>
      <c r="CZ7" s="573"/>
      <c r="DA7" s="573"/>
      <c r="DB7" s="574"/>
      <c r="DC7" s="577" t="str">
        <f>+CL7</f>
        <v>2) HOW WELL WERE YOUR INTERESTS REPRESENTED BY:</v>
      </c>
      <c r="DD7" s="573"/>
      <c r="DE7" s="573"/>
      <c r="DF7" s="573"/>
      <c r="DG7" s="577" t="str">
        <f>+CP7</f>
        <v>3) HOW WOULD YOU EVALUATE THE FINAL RESULTS OF YOUR PROJECT IN TERMS OF:</v>
      </c>
      <c r="DH7" s="573"/>
      <c r="DI7" s="573"/>
      <c r="DJ7" s="573"/>
      <c r="DK7" s="573"/>
      <c r="DL7" s="574"/>
      <c r="DM7" s="577" t="str">
        <f>+CV7</f>
        <v>4) GENERAL EVALUATION OF:</v>
      </c>
      <c r="DN7" s="574"/>
      <c r="DO7" s="601" t="s">
        <v>8</v>
      </c>
      <c r="DP7" s="1273" t="str">
        <f>+CONTRACTOR!A26</f>
        <v>REASONS:</v>
      </c>
      <c r="DQ7" s="1305" t="str">
        <f>+CONTRACTOR!E26</f>
        <v>HOW TO IMPROVE:</v>
      </c>
      <c r="DR7" s="1271" t="str">
        <f>+CONTRACTOR!A38</f>
        <v>REASONS:</v>
      </c>
      <c r="DS7" s="1305" t="str">
        <f>+CONTRACTOR!E38</f>
        <v>HOW TO IMPROVE:</v>
      </c>
      <c r="DT7" s="1271" t="str">
        <f>+CONTRACTOR!A61</f>
        <v>OVERALL REASONS:</v>
      </c>
      <c r="DU7" s="1305" t="str">
        <f>+CONTRACTOR!E61</f>
        <v>OVERALL HOW TO IMPROVE:</v>
      </c>
      <c r="DV7" s="577" t="str">
        <f>+CONTRACTOR!K43&amp;+CONTRACTOR!A44</f>
        <v>REASONS (IF %50 OR LESS)  PROFESSIONALISM</v>
      </c>
      <c r="DW7" s="573"/>
      <c r="DX7" s="573"/>
      <c r="DY7" s="574"/>
      <c r="DZ7" s="574"/>
      <c r="EA7" s="574" t="str">
        <f>+CONTRACTOR!K43&amp;+CONTRACTOR!A50</f>
        <v>REASONS (IF %50 OR LESS)  ADMINISTRATION</v>
      </c>
      <c r="EB7" s="574"/>
      <c r="EC7" s="574"/>
      <c r="ED7" s="574" t="str">
        <f>+CONTRACTOR!K43&amp;+CONTRACTOR!A54</f>
        <v>REASONS (IF %50 OR LESS)  WORKMANSHIP</v>
      </c>
      <c r="EE7" s="574"/>
      <c r="EF7" s="574"/>
      <c r="EG7" s="575"/>
      <c r="EH7" s="577" t="str">
        <f>+SUMMARY!H120&amp;SUMMARY!A122</f>
        <v>HOW TO IMPROVE   PROFESSIONALISM</v>
      </c>
      <c r="EI7" s="573"/>
      <c r="EJ7" s="573"/>
      <c r="EK7" s="574"/>
      <c r="EL7" s="574"/>
      <c r="EM7" s="574" t="str">
        <f>+SUMMARY!H120&amp;SUMMARY!A128</f>
        <v>HOW TO IMPROVE   ADMINISTRATION</v>
      </c>
      <c r="EN7" s="574"/>
      <c r="EO7" s="574"/>
      <c r="EP7" s="574" t="str">
        <f>+SUMMARY!H120&amp;SUMMARY!A132</f>
        <v>HOW TO IMPROVE   WORKMANSHIP</v>
      </c>
      <c r="EQ7" s="574"/>
      <c r="ER7" s="574"/>
      <c r="ES7" s="575"/>
      <c r="ET7" s="1271" t="str">
        <f>+CONTRACTOR!A82</f>
        <v>REASONS:</v>
      </c>
      <c r="EU7" s="1284" t="str">
        <f>+CONTRACTOR!E82</f>
        <v>HOW TO IMPROVE:</v>
      </c>
      <c r="EV7" s="577" t="str">
        <f>+CONTRACTOR!G67</f>
        <v>DESCRIPTION OF NOTICE (S)</v>
      </c>
      <c r="EW7" s="573"/>
      <c r="EX7" s="573"/>
      <c r="EY7" s="574"/>
      <c r="EZ7" s="584" t="str">
        <f>+CONTRACTOR!G74</f>
        <v>DESCRIPTION OF INCIDENT(S) / ACCIDENT(S)</v>
      </c>
      <c r="FA7" s="584"/>
      <c r="FB7" s="716"/>
      <c r="FC7" s="833"/>
      <c r="FD7" s="1271" t="str">
        <f>+CONSULTANT!A26</f>
        <v>REASONS:</v>
      </c>
      <c r="FE7" s="1305" t="str">
        <f>+CONSULTANT!E26</f>
        <v>HOW TO IMPROVE:</v>
      </c>
      <c r="FF7" s="1271" t="str">
        <f>+CONSULTANT!A39</f>
        <v>REASONS:</v>
      </c>
      <c r="FG7" s="1305" t="str">
        <f>+CONSULTANT!E39</f>
        <v>HOW TO IMPROVE:</v>
      </c>
      <c r="FH7" s="1271" t="str">
        <f>+CONSULTANT!A69</f>
        <v>OVERALL REASONS:</v>
      </c>
      <c r="FI7" s="1305" t="str">
        <f>+CONSULTANT!E69</f>
        <v>OVERALL HOW TO IMPROVE:</v>
      </c>
      <c r="FJ7" s="577" t="str">
        <f>++CONSULTANT!J45&amp;CONSULTANT!A46</f>
        <v>REASONS (IF 50% OR LESS)  DESIGN</v>
      </c>
      <c r="FK7" s="573"/>
      <c r="FL7" s="573"/>
      <c r="FM7" s="574"/>
      <c r="FN7" s="574" t="str">
        <f>+CONSULTANT!J45&amp;+CONSULTANT!A51</f>
        <v>REASONS (IF 50% OR LESS)  QUALITY OF RESULTS</v>
      </c>
      <c r="FO7" s="574"/>
      <c r="FP7" s="574"/>
      <c r="FQ7" s="574"/>
      <c r="FR7" s="574"/>
      <c r="FS7" s="574"/>
      <c r="FT7" s="574" t="str">
        <f>+CONSULTANT!J45&amp;+CONSULTANT!A58</f>
        <v>REASONS (IF 50% OR LESS)  MANAGEMENT</v>
      </c>
      <c r="FU7" s="574"/>
      <c r="FV7" s="574"/>
      <c r="FW7" s="574"/>
      <c r="FX7" s="574" t="str">
        <f>+CONSULTANT!J45&amp;+CONSULTANT!A63</f>
        <v>REASONS (IF 50% OR LESS)  COST</v>
      </c>
      <c r="FY7" s="574"/>
      <c r="FZ7" s="575"/>
      <c r="GA7" s="1274" t="str">
        <f>+SUMMARY!H143&amp;SUMMARY!A145</f>
        <v>HOW TO IMPROVE   DESIGN</v>
      </c>
      <c r="GB7" s="1274"/>
      <c r="GC7" s="1274"/>
      <c r="GD7" s="1274"/>
      <c r="GE7" s="1294" t="str">
        <f>+SUMMARY!H143&amp;SUMMARY!A150</f>
        <v>HOW TO IMPROVE   QUALITY OF RESULTS</v>
      </c>
      <c r="GF7" s="1295"/>
      <c r="GG7" s="1295"/>
      <c r="GH7" s="1295"/>
      <c r="GI7" s="1295"/>
      <c r="GJ7" s="1296"/>
      <c r="GK7" s="1274" t="str">
        <f>+SUMMARY!H143&amp;SUMMARY!A157</f>
        <v>HOW TO IMPROVE   MANAGEMENT</v>
      </c>
      <c r="GL7" s="1274"/>
      <c r="GM7" s="1274"/>
      <c r="GN7" s="1274"/>
      <c r="GO7" s="1274" t="str">
        <f>+SUMMARY!H143&amp;SUMMARY!A162</f>
        <v>HOW TO IMPROVE   COST</v>
      </c>
      <c r="GP7" s="1274"/>
      <c r="GQ7" s="1274"/>
      <c r="GR7" s="832"/>
    </row>
    <row r="8" spans="1:251" ht="47.25" customHeight="1" x14ac:dyDescent="0.2">
      <c r="A8" s="707"/>
      <c r="B8" s="1300"/>
      <c r="C8" s="1300"/>
      <c r="D8" s="1278"/>
      <c r="E8" s="1278"/>
      <c r="F8" s="866"/>
      <c r="G8" s="1278"/>
      <c r="H8" s="1278"/>
      <c r="I8" s="601"/>
      <c r="J8" s="1278"/>
      <c r="K8" s="1278"/>
      <c r="L8" s="601"/>
      <c r="M8" s="1298"/>
      <c r="N8" s="1302"/>
      <c r="O8" s="1298"/>
      <c r="P8" s="1298"/>
      <c r="Q8" s="1298"/>
      <c r="R8" s="1298"/>
      <c r="S8" s="1298"/>
      <c r="T8" s="1298"/>
      <c r="U8" s="1298"/>
      <c r="V8" s="1298"/>
      <c r="W8" s="1298"/>
      <c r="X8" s="1298"/>
      <c r="Y8" s="1298"/>
      <c r="Z8" s="1298"/>
      <c r="AA8" s="1298"/>
      <c r="AB8" s="1298"/>
      <c r="AC8" s="1298"/>
      <c r="AD8" s="1298"/>
      <c r="AE8" s="1298"/>
      <c r="AF8" s="1298"/>
      <c r="AG8" s="1298"/>
      <c r="AH8" s="1298"/>
      <c r="AI8" s="1291"/>
      <c r="AJ8" s="1291"/>
      <c r="AK8" s="1291"/>
      <c r="AL8" s="1291"/>
      <c r="AM8" s="1291"/>
      <c r="AN8" s="1291"/>
      <c r="AO8" s="1291"/>
      <c r="AP8" s="1291"/>
      <c r="AQ8" s="1291"/>
      <c r="AR8" s="1291"/>
      <c r="AS8" s="1291"/>
      <c r="AT8" s="1291"/>
      <c r="AU8" s="1291"/>
      <c r="AV8" s="1291"/>
      <c r="AW8" s="1291"/>
      <c r="AX8" s="1291"/>
      <c r="AY8" s="1291"/>
      <c r="AZ8" s="1291"/>
      <c r="BA8" s="1291"/>
      <c r="BB8" s="1278"/>
      <c r="BC8" s="601"/>
      <c r="BD8" s="1298"/>
      <c r="BE8" s="1302"/>
      <c r="BF8" s="1304"/>
      <c r="BG8" s="1304"/>
      <c r="BH8" s="1304"/>
      <c r="BI8" s="1304"/>
      <c r="BJ8" s="1304"/>
      <c r="BK8" s="1304"/>
      <c r="BL8" s="1304"/>
      <c r="BM8" s="1304"/>
      <c r="BN8" s="1304"/>
      <c r="BO8" s="1304"/>
      <c r="BP8" s="1304"/>
      <c r="BQ8" s="1304"/>
      <c r="BR8" s="1291"/>
      <c r="BS8" s="1291"/>
      <c r="BT8" s="1291"/>
      <c r="BU8" s="1291"/>
      <c r="BV8" s="1291"/>
      <c r="BW8" s="1291"/>
      <c r="BX8" s="1291"/>
      <c r="BY8" s="1291"/>
      <c r="BZ8" s="1291"/>
      <c r="CA8" s="1291"/>
      <c r="CB8" s="1291"/>
      <c r="CC8" s="1278"/>
      <c r="CD8" s="601"/>
      <c r="CE8" s="1298"/>
      <c r="CF8" s="1306"/>
      <c r="CG8" s="1271" t="str">
        <f>+'CLIENT-PROJECT'!A34</f>
        <v>BUDGET</v>
      </c>
      <c r="CH8" s="1271" t="str">
        <f>+'CLIENT-PROJECT'!A35</f>
        <v>SCHEDULE</v>
      </c>
      <c r="CI8" s="1271" t="str">
        <f>+'CLIENT-PROJECT'!A36</f>
        <v>SCOPE OF WORK</v>
      </c>
      <c r="CJ8" s="1271" t="str">
        <f>+'CLIENT-PROJECT'!A37</f>
        <v>ROLE AND RESPONSIBILITIES</v>
      </c>
      <c r="CK8" s="1271" t="str">
        <f>+'CLIENT-PROJECT'!A38</f>
        <v>UPCOMING TASKS AND EVENTS</v>
      </c>
      <c r="CL8" s="1271" t="str">
        <f>+'CLIENT-PROJECT'!A40</f>
        <v>THE PROJECT LEADER</v>
      </c>
      <c r="CM8" s="1271" t="str">
        <f>+'CLIENT-PROJECT'!A41</f>
        <v>THE PROJECT MANAGER</v>
      </c>
      <c r="CN8" s="1271" t="str">
        <f>+'CLIENT-PROJECT'!A42</f>
        <v>THE COMMISSIONER</v>
      </c>
      <c r="CO8" s="1271" t="str">
        <f>+'CLIENT-PROJECT'!A43</f>
        <v>THE CONSULTANT</v>
      </c>
      <c r="CP8" s="1271" t="str">
        <f>+'CLIENT-PROJECT'!A45</f>
        <v>QUALITY OF THE PRODUCT (IE. FINISHES, LIGHTING, VENTILATION, ETC.)</v>
      </c>
      <c r="CQ8" s="1271" t="str">
        <f>+'CLIENT-PROJECT'!A46</f>
        <v>QUALITY OF SPACE (IE. SIZE, STORAGE, CIRCULATION, ETC.)</v>
      </c>
      <c r="CR8" s="1271" t="str">
        <f>+'CLIENT-PROJECT'!A47</f>
        <v>BUDGET / COSTS</v>
      </c>
      <c r="CS8" s="1271" t="str">
        <f>+'CLIENT-PROJECT'!A48</f>
        <v>DURATION (IE. SCHEDULE)</v>
      </c>
      <c r="CT8" s="1271" t="str">
        <f>+'CLIENT-PROJECT'!A49</f>
        <v>HOW WELL DID THE ACTUAL CONSTRUCTION EVOLVE (IE. NOISE, CLEANLINESS, ATTITUDE FROM WORKERS, ETC.)</v>
      </c>
      <c r="CU8" s="1271" t="str">
        <f>+'CLIENT-PROJECT'!A50</f>
        <v>HOW SAFE WAS THE JOB SITE DURING THE PROJECT (HEALTH AND SAFETY CONDITION)</v>
      </c>
      <c r="CV8" s="1271" t="str">
        <f>+'CLIENT-PROJECT'!A52</f>
        <v>HOW DO YOU FEEL THE FINAL PRODUCT MEETS YOUR EXPECTATIONS</v>
      </c>
      <c r="CW8" s="1271" t="str">
        <f>+'CLIENT-PROJECT'!A53</f>
        <v>GENERAL OVERALL SATISFACTION OF PROJECT</v>
      </c>
      <c r="CX8" s="1273" t="str">
        <f>+CG8</f>
        <v>BUDGET</v>
      </c>
      <c r="CY8" s="1273" t="str">
        <f t="shared" ref="CY8:DN8" si="2">+CH8</f>
        <v>SCHEDULE</v>
      </c>
      <c r="CZ8" s="1273" t="str">
        <f t="shared" si="2"/>
        <v>SCOPE OF WORK</v>
      </c>
      <c r="DA8" s="1273" t="str">
        <f t="shared" si="2"/>
        <v>ROLE AND RESPONSIBILITIES</v>
      </c>
      <c r="DB8" s="1273" t="str">
        <f t="shared" si="2"/>
        <v>UPCOMING TASKS AND EVENTS</v>
      </c>
      <c r="DC8" s="1273" t="str">
        <f t="shared" si="2"/>
        <v>THE PROJECT LEADER</v>
      </c>
      <c r="DD8" s="1273" t="str">
        <f t="shared" si="2"/>
        <v>THE PROJECT MANAGER</v>
      </c>
      <c r="DE8" s="1273" t="str">
        <f t="shared" si="2"/>
        <v>THE COMMISSIONER</v>
      </c>
      <c r="DF8" s="1273" t="str">
        <f t="shared" si="2"/>
        <v>THE CONSULTANT</v>
      </c>
      <c r="DG8" s="1273" t="str">
        <f t="shared" si="2"/>
        <v>QUALITY OF THE PRODUCT (IE. FINISHES, LIGHTING, VENTILATION, ETC.)</v>
      </c>
      <c r="DH8" s="1273" t="str">
        <f t="shared" si="2"/>
        <v>QUALITY OF SPACE (IE. SIZE, STORAGE, CIRCULATION, ETC.)</v>
      </c>
      <c r="DI8" s="1273" t="str">
        <f t="shared" si="2"/>
        <v>BUDGET / COSTS</v>
      </c>
      <c r="DJ8" s="1273" t="str">
        <f t="shared" si="2"/>
        <v>DURATION (IE. SCHEDULE)</v>
      </c>
      <c r="DK8" s="1273" t="str">
        <f t="shared" si="2"/>
        <v>HOW WELL DID THE ACTUAL CONSTRUCTION EVOLVE (IE. NOISE, CLEANLINESS, ATTITUDE FROM WORKERS, ETC.)</v>
      </c>
      <c r="DL8" s="1273" t="str">
        <f t="shared" si="2"/>
        <v>HOW SAFE WAS THE JOB SITE DURING THE PROJECT (HEALTH AND SAFETY CONDITION)</v>
      </c>
      <c r="DM8" s="1273" t="str">
        <f t="shared" si="2"/>
        <v>HOW DO YOU FEEL THE FINAL PRODUCT MEETS YOUR EXPECTATIONS</v>
      </c>
      <c r="DN8" s="1273" t="str">
        <f t="shared" si="2"/>
        <v>GENERAL OVERALL SATISFACTION OF PROJECT</v>
      </c>
      <c r="DO8" s="601"/>
      <c r="DP8" s="1307"/>
      <c r="DQ8" s="1302"/>
      <c r="DR8" s="1298"/>
      <c r="DS8" s="1302"/>
      <c r="DT8" s="1298"/>
      <c r="DU8" s="1302"/>
      <c r="DV8" s="1271" t="str">
        <f>+CONTRACTOR!A45</f>
        <v>COMMUNICATIONS (EFFECTIVE,  CLEAR, CONCISE, RESPONSIVENESS, COORD. BETWEEN TRADES)</v>
      </c>
      <c r="DW8" s="1271" t="str">
        <f>+CONTRACTOR!A46</f>
        <v>CONDUCT (ATTITUDE, RESPECT FOR CLIENT, POLITENESS)</v>
      </c>
      <c r="DX8" s="1271" t="str">
        <f>+CONTRACTOR!A47</f>
        <v>SITE ORGANIZATION (MATERIALS STORED PROPERLY, BARRIERS, SITE AND SURROUNDING, AROUND GARAGE BIN)</v>
      </c>
      <c r="DY8" s="1271" t="str">
        <f>+CONTRACTOR!A48</f>
        <v>RESPECT OF SCHEDULE (CONTRACTOR RESPECT SCHEDULE)</v>
      </c>
      <c r="DZ8" s="1271" t="str">
        <f>+CONTRACTOR!A49</f>
        <v>HEALTH AND SAFETY (RESPECT OF OHSARCP, GREEN BOOK, CODE, SECURED SITE)</v>
      </c>
      <c r="EA8" s="1271" t="str">
        <f>+CONTRACTOR!A51</f>
        <v>PAPERWORK (GENERAL PAPERWORK)</v>
      </c>
      <c r="EB8" s="1271" t="str">
        <f>+CONTRACTOR!A52</f>
        <v>EXTRAS / CREDITS (RESPONSIBLE, COSTING)</v>
      </c>
      <c r="EC8" s="1271" t="str">
        <f>+CONTRACTOR!A53</f>
        <v>DRAWINGS / MANUALS (AS-BUILTS, FINAL ACCEPTED OWNER MANUALS)</v>
      </c>
      <c r="ED8" s="1271" t="str">
        <f>+CONTRACTOR!A55</f>
        <v>ARCHITECTURE (AS PER PLAN, SHOP DRAWINGS)</v>
      </c>
      <c r="EE8" s="1271" t="str">
        <f>+CONTRACTOR!A56</f>
        <v>MECHANICAL / CONTROLS (AS PER PLAN, SHOP DRAWINGS)</v>
      </c>
      <c r="EF8" s="1271" t="str">
        <f>+CONTRACTOR!A57</f>
        <v>ELECTRICAL  (AS PER PLAN, SHOP DRAWINGS)</v>
      </c>
      <c r="EG8" s="1271" t="str">
        <f>+CONTRACTOR!A58</f>
        <v>DEFICIENCIES / COMMISSIONING</v>
      </c>
      <c r="EH8" s="1271" t="str">
        <f>+CONTRACTOR!A45</f>
        <v>COMMUNICATIONS (EFFECTIVE,  CLEAR, CONCISE, RESPONSIVENESS, COORD. BETWEEN TRADES)</v>
      </c>
      <c r="EI8" s="1271" t="str">
        <f>+CONTRACTOR!A46</f>
        <v>CONDUCT (ATTITUDE, RESPECT FOR CLIENT, POLITENESS)</v>
      </c>
      <c r="EJ8" s="1271" t="str">
        <f>+CONTRACTOR!A47</f>
        <v>SITE ORGANIZATION (MATERIALS STORED PROPERLY, BARRIERS, SITE AND SURROUNDING, AROUND GARAGE BIN)</v>
      </c>
      <c r="EK8" s="1271" t="str">
        <f>+CONTRACTOR!A48</f>
        <v>RESPECT OF SCHEDULE (CONTRACTOR RESPECT SCHEDULE)</v>
      </c>
      <c r="EL8" s="1271" t="str">
        <f>+CONTRACTOR!A49</f>
        <v>HEALTH AND SAFETY (RESPECT OF OHSARCP, GREEN BOOK, CODE, SECURED SITE)</v>
      </c>
      <c r="EM8" s="1271" t="str">
        <f>+CONTRACTOR!A51</f>
        <v>PAPERWORK (GENERAL PAPERWORK)</v>
      </c>
      <c r="EN8" s="1271" t="str">
        <f>+CONTRACTOR!A52</f>
        <v>EXTRAS / CREDITS (RESPONSIBLE, COSTING)</v>
      </c>
      <c r="EO8" s="1271" t="str">
        <f>+CONTRACTOR!A53</f>
        <v>DRAWINGS / MANUALS (AS-BUILTS, FINAL ACCEPTED OWNER MANUALS)</v>
      </c>
      <c r="EP8" s="1271" t="str">
        <f>+CONTRACTOR!A55</f>
        <v>ARCHITECTURE (AS PER PLAN, SHOP DRAWINGS)</v>
      </c>
      <c r="EQ8" s="1271" t="str">
        <f>+CONTRACTOR!A56</f>
        <v>MECHANICAL / CONTROLS (AS PER PLAN, SHOP DRAWINGS)</v>
      </c>
      <c r="ER8" s="1271" t="str">
        <f>+CONTRACTOR!A57</f>
        <v>ELECTRICAL  (AS PER PLAN, SHOP DRAWINGS)</v>
      </c>
      <c r="ES8" s="1271" t="str">
        <f>+CONTRACTOR!A58</f>
        <v>DEFICIENCIES / COMMISSIONING</v>
      </c>
      <c r="ET8" s="1278"/>
      <c r="EU8" s="1308"/>
      <c r="EV8" s="1271" t="str">
        <f>+CONTRACTOR!A69</f>
        <v>NUMBER OF VERBAL NOTICES ( 5% per year):</v>
      </c>
      <c r="EW8" s="1271" t="str">
        <f>+CONTRACTOR!A70</f>
        <v>NUMBER OF WRITTEN NOTICES (10% per year):</v>
      </c>
      <c r="EX8" s="1271" t="str">
        <f>+CONTRACTOR!A71</f>
        <v>NUMBER OF EVICTIONS NOTICES (20% per year):</v>
      </c>
      <c r="EY8" s="1271" t="str">
        <f>+CONTRACTOR!A72</f>
        <v>TOTAL NOTICES</v>
      </c>
      <c r="EZ8" s="1271" t="str">
        <f>+CONTRACTOR!A76</f>
        <v>NUMBER OF INCIDENTS ( 10% per year):</v>
      </c>
      <c r="FA8" s="1271" t="str">
        <f>+CONTRACTOR!A77</f>
        <v>NUMBER OF ACCIDENTS (25 % per year):</v>
      </c>
      <c r="FB8" s="1271" t="str">
        <f>+CONTRACTOR!A78</f>
        <v>TOTAL INCIDENTS / ACCIDENTS</v>
      </c>
      <c r="FC8" s="833"/>
      <c r="FD8" s="1298"/>
      <c r="FE8" s="1302"/>
      <c r="FF8" s="1298"/>
      <c r="FG8" s="1302"/>
      <c r="FH8" s="1298"/>
      <c r="FI8" s="1302"/>
      <c r="FJ8" s="1271" t="str">
        <f>+CONSULTANT!A47</f>
        <v>UNDERSTANDING OF PROJECT OBJECTIVES AND CONSTRAINTS</v>
      </c>
      <c r="FK8" s="1271" t="str">
        <f>+CONSULTANT!A48</f>
        <v>RESEARCH FOR BEST SOLUTIONS</v>
      </c>
      <c r="FL8" s="1271" t="str">
        <f>+CONSULTANT!A49</f>
        <v>COMMISSIONING (DURING DESIGN, EXECUTION AND HAND-OVER)</v>
      </c>
      <c r="FM8" s="1271" t="str">
        <f>+CONSULTANT!A50</f>
        <v>DESIGN WITHIN COST PLAN</v>
      </c>
      <c r="FN8" s="1271" t="str">
        <f>+CONSULTANT!A52</f>
        <v>QUALITY OF WORKING DRAWINGS</v>
      </c>
      <c r="FO8" s="1271" t="str">
        <f>+CONSULTANT!A53</f>
        <v>QUALITY OF TENDER DOCUMENTS - ARCHITECTURAL</v>
      </c>
      <c r="FP8" s="1271" t="str">
        <f>+CONSULTANT!A54</f>
        <v>QUALITY OF TENDER DOCUMENTS - MECH / ELECT / CONTROLS</v>
      </c>
      <c r="FQ8" s="1271" t="str">
        <f>+CONSULTANT!A55</f>
        <v>QUALITY CONTROL ON SITE</v>
      </c>
      <c r="FR8" s="1271" t="str">
        <f>+CONSULTANT!A56</f>
        <v>QUALITY OF RECORD DOCUMENTS (DRAWINGS, MANUALS)</v>
      </c>
      <c r="FS8" s="1271" t="str">
        <f>+CONSULTANT!A57</f>
        <v>DEALING WITH POST WORK DEFICIENCIES</v>
      </c>
      <c r="FT8" s="1271" t="str">
        <f>+CONSULTANT!A59</f>
        <v>TIMELY AND ACCURATE PROGRESS REPORTING</v>
      </c>
      <c r="FU8" s="1271" t="str">
        <f>+CONSULTANT!A60</f>
        <v>CO-ORDINATION OF SUB-CONSULTANTS</v>
      </c>
      <c r="FV8" s="1271" t="str">
        <f>+CONSULTANT!A61</f>
        <v>ON-SCHEDULE DELIVERY OF SERVICES IN EVERY STAGE</v>
      </c>
      <c r="FW8" s="1271" t="str">
        <f>+CONSULTANT!A62</f>
        <v>COOPERATION / CONCERN WITH PRS NEEDS</v>
      </c>
      <c r="FX8" s="1271" t="str">
        <f>+CONSULTANT!A64</f>
        <v>DETAILED INITIAL COST PLAN</v>
      </c>
      <c r="FY8" s="1271" t="str">
        <f>+CONSULTANT!A65</f>
        <v>COST MONITORING OF DESIGN CHANGES</v>
      </c>
      <c r="FZ8" s="1271" t="str">
        <f>+CONSULTANT!A66</f>
        <v>FINAL COST VERSUS INITIAL ESTIMATE</v>
      </c>
      <c r="GA8" s="1291" t="str">
        <f>+FJ8</f>
        <v>UNDERSTANDING OF PROJECT OBJECTIVES AND CONSTRAINTS</v>
      </c>
      <c r="GB8" s="1291" t="str">
        <f t="shared" ref="GB8:GQ8" si="3">+FK8</f>
        <v>RESEARCH FOR BEST SOLUTIONS</v>
      </c>
      <c r="GC8" s="1291" t="str">
        <f t="shared" si="3"/>
        <v>COMMISSIONING (DURING DESIGN, EXECUTION AND HAND-OVER)</v>
      </c>
      <c r="GD8" s="1291" t="str">
        <f t="shared" si="3"/>
        <v>DESIGN WITHIN COST PLAN</v>
      </c>
      <c r="GE8" s="1291" t="str">
        <f t="shared" si="3"/>
        <v>QUALITY OF WORKING DRAWINGS</v>
      </c>
      <c r="GF8" s="1291" t="str">
        <f t="shared" si="3"/>
        <v>QUALITY OF TENDER DOCUMENTS - ARCHITECTURAL</v>
      </c>
      <c r="GG8" s="1291" t="str">
        <f t="shared" si="3"/>
        <v>QUALITY OF TENDER DOCUMENTS - MECH / ELECT / CONTROLS</v>
      </c>
      <c r="GH8" s="1291" t="str">
        <f t="shared" si="3"/>
        <v>QUALITY CONTROL ON SITE</v>
      </c>
      <c r="GI8" s="1291" t="str">
        <f t="shared" si="3"/>
        <v>QUALITY OF RECORD DOCUMENTS (DRAWINGS, MANUALS)</v>
      </c>
      <c r="GJ8" s="1291" t="str">
        <f t="shared" si="3"/>
        <v>DEALING WITH POST WORK DEFICIENCIES</v>
      </c>
      <c r="GK8" s="1291" t="str">
        <f t="shared" si="3"/>
        <v>TIMELY AND ACCURATE PROGRESS REPORTING</v>
      </c>
      <c r="GL8" s="1291" t="str">
        <f t="shared" si="3"/>
        <v>CO-ORDINATION OF SUB-CONSULTANTS</v>
      </c>
      <c r="GM8" s="1291" t="str">
        <f t="shared" si="3"/>
        <v>ON-SCHEDULE DELIVERY OF SERVICES IN EVERY STAGE</v>
      </c>
      <c r="GN8" s="1291" t="str">
        <f t="shared" si="3"/>
        <v>COOPERATION / CONCERN WITH PRS NEEDS</v>
      </c>
      <c r="GO8" s="1291" t="str">
        <f t="shared" si="3"/>
        <v>DETAILED INITIAL COST PLAN</v>
      </c>
      <c r="GP8" s="1291" t="str">
        <f t="shared" si="3"/>
        <v>COST MONITORING OF DESIGN CHANGES</v>
      </c>
      <c r="GQ8" s="1271" t="str">
        <f t="shared" si="3"/>
        <v>FINAL COST VERSUS INITIAL ESTIMATE</v>
      </c>
      <c r="GR8" s="832"/>
    </row>
    <row r="9" spans="1:251" ht="47.25" customHeight="1" x14ac:dyDescent="0.2">
      <c r="A9" s="707"/>
      <c r="B9" s="1301"/>
      <c r="C9" s="1301"/>
      <c r="D9" s="1272"/>
      <c r="E9" s="1272"/>
      <c r="F9" s="866"/>
      <c r="G9" s="1272"/>
      <c r="H9" s="1272"/>
      <c r="I9" s="601"/>
      <c r="J9" s="1272"/>
      <c r="K9" s="1272"/>
      <c r="L9" s="601"/>
      <c r="M9" s="1299"/>
      <c r="N9" s="1303"/>
      <c r="O9" s="1299"/>
      <c r="P9" s="1299"/>
      <c r="Q9" s="1299"/>
      <c r="R9" s="1299"/>
      <c r="S9" s="1299"/>
      <c r="T9" s="1299"/>
      <c r="U9" s="1299"/>
      <c r="V9" s="1299"/>
      <c r="W9" s="1299"/>
      <c r="X9" s="1299"/>
      <c r="Y9" s="1299"/>
      <c r="Z9" s="1299"/>
      <c r="AA9" s="1299"/>
      <c r="AB9" s="1299"/>
      <c r="AC9" s="1299"/>
      <c r="AD9" s="1299"/>
      <c r="AE9" s="1299"/>
      <c r="AF9" s="1299"/>
      <c r="AG9" s="1299"/>
      <c r="AH9" s="1299"/>
      <c r="AI9" s="1291"/>
      <c r="AJ9" s="1291"/>
      <c r="AK9" s="1291"/>
      <c r="AL9" s="1291"/>
      <c r="AM9" s="1291"/>
      <c r="AN9" s="1291"/>
      <c r="AO9" s="1291"/>
      <c r="AP9" s="1291"/>
      <c r="AQ9" s="1291"/>
      <c r="AR9" s="1291"/>
      <c r="AS9" s="1291"/>
      <c r="AT9" s="1291"/>
      <c r="AU9" s="1291"/>
      <c r="AV9" s="1291"/>
      <c r="AW9" s="1291"/>
      <c r="AX9" s="1291"/>
      <c r="AY9" s="1291"/>
      <c r="AZ9" s="1291"/>
      <c r="BA9" s="1291"/>
      <c r="BB9" s="1278"/>
      <c r="BC9" s="601"/>
      <c r="BD9" s="1299"/>
      <c r="BE9" s="1303"/>
      <c r="BF9" s="1297"/>
      <c r="BG9" s="1297"/>
      <c r="BH9" s="1297"/>
      <c r="BI9" s="1297"/>
      <c r="BJ9" s="1297"/>
      <c r="BK9" s="1297"/>
      <c r="BL9" s="1297"/>
      <c r="BM9" s="1297"/>
      <c r="BN9" s="1297"/>
      <c r="BO9" s="1297"/>
      <c r="BP9" s="1297"/>
      <c r="BQ9" s="1297"/>
      <c r="BR9" s="1291"/>
      <c r="BS9" s="1291"/>
      <c r="BT9" s="1291"/>
      <c r="BU9" s="1291"/>
      <c r="BV9" s="1291"/>
      <c r="BW9" s="1291"/>
      <c r="BX9" s="1291"/>
      <c r="BY9" s="1291"/>
      <c r="BZ9" s="1291"/>
      <c r="CA9" s="1291"/>
      <c r="CB9" s="1291"/>
      <c r="CC9" s="1272"/>
      <c r="CD9" s="601"/>
      <c r="CE9" s="1299"/>
      <c r="CF9" s="1303"/>
      <c r="CG9" s="1297"/>
      <c r="CH9" s="1297"/>
      <c r="CI9" s="1297"/>
      <c r="CJ9" s="1297"/>
      <c r="CK9" s="1297"/>
      <c r="CL9" s="1297"/>
      <c r="CM9" s="1297"/>
      <c r="CN9" s="1297"/>
      <c r="CO9" s="1297"/>
      <c r="CP9" s="1297"/>
      <c r="CQ9" s="1297"/>
      <c r="CR9" s="1297"/>
      <c r="CS9" s="1297"/>
      <c r="CT9" s="1297"/>
      <c r="CU9" s="1297"/>
      <c r="CV9" s="1297"/>
      <c r="CW9" s="1297"/>
      <c r="CX9" s="1273"/>
      <c r="CY9" s="1273"/>
      <c r="CZ9" s="1273"/>
      <c r="DA9" s="1273"/>
      <c r="DB9" s="1273"/>
      <c r="DC9" s="1273"/>
      <c r="DD9" s="1273"/>
      <c r="DE9" s="1273"/>
      <c r="DF9" s="1273"/>
      <c r="DG9" s="1273"/>
      <c r="DH9" s="1273"/>
      <c r="DI9" s="1273"/>
      <c r="DJ9" s="1273"/>
      <c r="DK9" s="1273"/>
      <c r="DL9" s="1273"/>
      <c r="DM9" s="1273"/>
      <c r="DN9" s="1273"/>
      <c r="DO9" s="601"/>
      <c r="DP9" s="1307"/>
      <c r="DQ9" s="1303"/>
      <c r="DR9" s="1299"/>
      <c r="DS9" s="1303"/>
      <c r="DT9" s="1299"/>
      <c r="DU9" s="1303"/>
      <c r="DV9" s="1297"/>
      <c r="DW9" s="1297"/>
      <c r="DX9" s="1297"/>
      <c r="DY9" s="1297"/>
      <c r="DZ9" s="1297"/>
      <c r="EA9" s="1297"/>
      <c r="EB9" s="1297"/>
      <c r="EC9" s="1297"/>
      <c r="ED9" s="1297"/>
      <c r="EE9" s="1297"/>
      <c r="EF9" s="1297"/>
      <c r="EG9" s="1297"/>
      <c r="EH9" s="1297"/>
      <c r="EI9" s="1297"/>
      <c r="EJ9" s="1297"/>
      <c r="EK9" s="1297"/>
      <c r="EL9" s="1297"/>
      <c r="EM9" s="1297"/>
      <c r="EN9" s="1297"/>
      <c r="EO9" s="1297"/>
      <c r="EP9" s="1297"/>
      <c r="EQ9" s="1297"/>
      <c r="ER9" s="1297"/>
      <c r="ES9" s="1297"/>
      <c r="ET9" s="1272"/>
      <c r="EU9" s="1309"/>
      <c r="EV9" s="1297"/>
      <c r="EW9" s="1297"/>
      <c r="EX9" s="1297"/>
      <c r="EY9" s="1297"/>
      <c r="EZ9" s="1297"/>
      <c r="FA9" s="1297"/>
      <c r="FB9" s="1297"/>
      <c r="FC9" s="833"/>
      <c r="FD9" s="1299"/>
      <c r="FE9" s="1303"/>
      <c r="FF9" s="1299"/>
      <c r="FG9" s="1303"/>
      <c r="FH9" s="1299"/>
      <c r="FI9" s="1303"/>
      <c r="FJ9" s="1297"/>
      <c r="FK9" s="1297"/>
      <c r="FL9" s="1297"/>
      <c r="FM9" s="1297"/>
      <c r="FN9" s="1297"/>
      <c r="FO9" s="1297"/>
      <c r="FP9" s="1297"/>
      <c r="FQ9" s="1297"/>
      <c r="FR9" s="1297"/>
      <c r="FS9" s="1297"/>
      <c r="FT9" s="1297"/>
      <c r="FU9" s="1297"/>
      <c r="FV9" s="1297"/>
      <c r="FW9" s="1297"/>
      <c r="FX9" s="1297"/>
      <c r="FY9" s="1297"/>
      <c r="FZ9" s="1297"/>
      <c r="GA9" s="1291"/>
      <c r="GB9" s="1291"/>
      <c r="GC9" s="1291"/>
      <c r="GD9" s="1291"/>
      <c r="GE9" s="1291"/>
      <c r="GF9" s="1291"/>
      <c r="GG9" s="1291"/>
      <c r="GH9" s="1291"/>
      <c r="GI9" s="1291"/>
      <c r="GJ9" s="1291"/>
      <c r="GK9" s="1291"/>
      <c r="GL9" s="1291"/>
      <c r="GM9" s="1291"/>
      <c r="GN9" s="1291"/>
      <c r="GO9" s="1291"/>
      <c r="GP9" s="1291"/>
      <c r="GQ9" s="1272"/>
      <c r="GR9" s="832"/>
    </row>
    <row r="10" spans="1:251" ht="66" customHeight="1" x14ac:dyDescent="0.2">
      <c r="A10" s="707"/>
      <c r="B10" s="608">
        <f>+SUMMARY!D5</f>
        <v>0</v>
      </c>
      <c r="C10" s="609">
        <f>+SUMMARY!D4</f>
        <v>0</v>
      </c>
      <c r="D10" s="609" t="str">
        <f>+'PRS-PROJECT'!B20</f>
        <v xml:space="preserve"> </v>
      </c>
      <c r="E10" s="609" t="str">
        <f>+'PRS-PROJECT'!I20</f>
        <v xml:space="preserve"> </v>
      </c>
      <c r="F10" s="867"/>
      <c r="G10" s="717" t="str">
        <f>+'PRS-PROJECT'!B30</f>
        <v xml:space="preserve"> </v>
      </c>
      <c r="H10" s="718" t="str">
        <f>+'PRS-PROJECT'!G30</f>
        <v xml:space="preserve"> </v>
      </c>
      <c r="I10" s="719" t="s">
        <v>8</v>
      </c>
      <c r="J10" s="720" t="str">
        <f>+'PRS-PROJECT'!B49</f>
        <v xml:space="preserve"> </v>
      </c>
      <c r="K10" s="720" t="str">
        <f>+'PRS-PROJECT'!G49</f>
        <v xml:space="preserve"> </v>
      </c>
      <c r="L10" s="719" t="s">
        <v>8</v>
      </c>
      <c r="M10" s="721" t="str">
        <f>+'PRS-PROJECT'!B84</f>
        <v xml:space="preserve"> </v>
      </c>
      <c r="N10" s="721" t="str">
        <f>+'PRS-PROJECT'!G84</f>
        <v xml:space="preserve"> </v>
      </c>
      <c r="O10" s="721">
        <f>+'PRS-PROJECT'!K59</f>
        <v>0</v>
      </c>
      <c r="P10" s="721">
        <f>+'PRS-PROJECT'!K60</f>
        <v>0</v>
      </c>
      <c r="Q10" s="721">
        <f>+'PRS-PROJECT'!K61</f>
        <v>0</v>
      </c>
      <c r="R10" s="721">
        <f>+'PRS-PROJECT'!K62</f>
        <v>0</v>
      </c>
      <c r="S10" s="721">
        <f>+'PRS-PROJECT'!K63</f>
        <v>0</v>
      </c>
      <c r="T10" s="721">
        <f>+'PRS-PROJECT'!K64</f>
        <v>0</v>
      </c>
      <c r="U10" s="721">
        <f>+'PRS-PROJECT'!K65</f>
        <v>0</v>
      </c>
      <c r="V10" s="721">
        <f>+'PRS-PROJECT'!K66</f>
        <v>0</v>
      </c>
      <c r="W10" s="721">
        <f>+'PRS-PROJECT'!K68</f>
        <v>0</v>
      </c>
      <c r="X10" s="721">
        <f>+'PRS-PROJECT'!K69</f>
        <v>0</v>
      </c>
      <c r="Y10" s="721">
        <f>+'PRS-PROJECT'!K70</f>
        <v>0</v>
      </c>
      <c r="Z10" s="721">
        <f>+'PRS-PROJECT'!K72</f>
        <v>0</v>
      </c>
      <c r="AA10" s="721">
        <f>+'PRS-PROJECT'!K73</f>
        <v>0</v>
      </c>
      <c r="AB10" s="721">
        <f>+'PRS-PROJECT'!K74</f>
        <v>0</v>
      </c>
      <c r="AC10" s="721">
        <f>+'PRS-PROJECT'!K75</f>
        <v>0</v>
      </c>
      <c r="AD10" s="721">
        <f>+'PRS-PROJECT'!K76</f>
        <v>0</v>
      </c>
      <c r="AE10" s="721">
        <f>+'PRS-PROJECT'!K78</f>
        <v>0</v>
      </c>
      <c r="AF10" s="721">
        <f>+'PRS-PROJECT'!K79</f>
        <v>0</v>
      </c>
      <c r="AG10" s="721">
        <f>+'PRS-PROJECT'!K80</f>
        <v>0</v>
      </c>
      <c r="AH10" s="721">
        <f>+'PRS-PROJECT'!K81</f>
        <v>0</v>
      </c>
      <c r="AI10" s="721">
        <f>+SUMMARY!H176</f>
        <v>0</v>
      </c>
      <c r="AJ10" s="721">
        <f>+SUMMARY!IH177</f>
        <v>0</v>
      </c>
      <c r="AK10" s="721">
        <f>+SUMMARY!H178</f>
        <v>0</v>
      </c>
      <c r="AL10" s="721">
        <f>+SUMMARY!H179</f>
        <v>0</v>
      </c>
      <c r="AM10" s="721">
        <f>+SUMMARY!H180</f>
        <v>0</v>
      </c>
      <c r="AN10" s="721">
        <f>+SUMMARY!H181</f>
        <v>0</v>
      </c>
      <c r="AO10" s="721">
        <f>+SUMMARY!H182</f>
        <v>0</v>
      </c>
      <c r="AP10" s="721">
        <f>+SUMMARY!H183</f>
        <v>0</v>
      </c>
      <c r="AQ10" s="721">
        <f>+SUMMARY!H185</f>
        <v>0</v>
      </c>
      <c r="AR10" s="721">
        <f>+SUMMARY!H186</f>
        <v>0</v>
      </c>
      <c r="AS10" s="721">
        <f>+SUMMARY!H187</f>
        <v>0</v>
      </c>
      <c r="AT10" s="721">
        <f>+SUMMARY!H189</f>
        <v>0</v>
      </c>
      <c r="AU10" s="721">
        <f>+SUMMARY!H190</f>
        <v>0</v>
      </c>
      <c r="AV10" s="721">
        <f>+SUMMARY!H191</f>
        <v>0</v>
      </c>
      <c r="AW10" s="721">
        <f>+SUMMARY!H192</f>
        <v>0</v>
      </c>
      <c r="AX10" s="721">
        <f>+SUMMARY!H193</f>
        <v>0</v>
      </c>
      <c r="AY10" s="721">
        <f>+SUMMARY!H195</f>
        <v>0</v>
      </c>
      <c r="AZ10" s="721">
        <f>+SUMMARY!H196</f>
        <v>0</v>
      </c>
      <c r="BA10" s="721">
        <f>+SUMMARY!H197</f>
        <v>0</v>
      </c>
      <c r="BB10" s="721">
        <f>+SUMMARY!H198</f>
        <v>0</v>
      </c>
      <c r="BC10" s="719" t="s">
        <v>8</v>
      </c>
      <c r="BD10" s="721" t="str">
        <f>+'LEADER-PROJECT'!B49</f>
        <v xml:space="preserve"> </v>
      </c>
      <c r="BE10" s="721" t="str">
        <f>+'LEADER-PROJECT'!F49</f>
        <v xml:space="preserve"> </v>
      </c>
      <c r="BF10" s="721">
        <f>+'LEADER-PROJECT'!J31</f>
        <v>0</v>
      </c>
      <c r="BG10" s="721">
        <f>+'LEADER-PROJECT'!J32</f>
        <v>0</v>
      </c>
      <c r="BH10" s="721">
        <f>+'LEADER-PROJECT'!J33</f>
        <v>0</v>
      </c>
      <c r="BI10" s="721">
        <f>+'LEADER-PROJECT'!J34</f>
        <v>0</v>
      </c>
      <c r="BJ10" s="721">
        <f>+'LEADER-PROJECT'!J35</f>
        <v>0</v>
      </c>
      <c r="BK10" s="721">
        <f>+'LEADER-PROJECT'!J36</f>
        <v>0</v>
      </c>
      <c r="BL10" s="721">
        <f>+'LEADER-PROJECT'!J37</f>
        <v>0</v>
      </c>
      <c r="BM10" s="721">
        <f>+'LEADER-PROJECT'!J38</f>
        <v>0</v>
      </c>
      <c r="BN10" s="721">
        <f>+'LEADER-PROJECT'!J39</f>
        <v>0</v>
      </c>
      <c r="BO10" s="721">
        <f>+'LEADER-PROJECT'!J40</f>
        <v>0</v>
      </c>
      <c r="BP10" s="721">
        <f>+'LEADER-PROJECT'!J41</f>
        <v>0</v>
      </c>
      <c r="BQ10" s="721">
        <f>+'LEADER-PROJECT'!J42</f>
        <v>0</v>
      </c>
      <c r="BR10" s="721">
        <f>+SUMMARY!H80</f>
        <v>0</v>
      </c>
      <c r="BS10" s="721">
        <f>+SUMMARY!H81</f>
        <v>0</v>
      </c>
      <c r="BT10" s="721">
        <f>+SUMMARY!H82</f>
        <v>0</v>
      </c>
      <c r="BU10" s="721">
        <f>+SUMMARY!H83</f>
        <v>0</v>
      </c>
      <c r="BV10" s="721">
        <f>+SUMMARY!H84</f>
        <v>0</v>
      </c>
      <c r="BW10" s="721">
        <f>+SUMMARY!H85</f>
        <v>0</v>
      </c>
      <c r="BX10" s="721">
        <f>+SUMMARY!H86</f>
        <v>0</v>
      </c>
      <c r="BY10" s="721">
        <f>+SUMMARY!H87</f>
        <v>0</v>
      </c>
      <c r="BZ10" s="721">
        <f>+SUMMARY!H88</f>
        <v>0</v>
      </c>
      <c r="CA10" s="721">
        <f>+SUMMARY!H89</f>
        <v>0</v>
      </c>
      <c r="CB10" s="721">
        <f>+SUMMARY!H90</f>
        <v>0</v>
      </c>
      <c r="CC10" s="721">
        <f>+SUMMARY!H91</f>
        <v>0</v>
      </c>
      <c r="CD10" s="719" t="s">
        <v>8</v>
      </c>
      <c r="CE10" s="721">
        <f>+'CLIENT-PROJECT'!B65</f>
        <v>0</v>
      </c>
      <c r="CF10" s="721">
        <f>+'CLIENT-PROJECT'!F65</f>
        <v>0</v>
      </c>
      <c r="CG10" s="721">
        <f>+'CLIENT-PROJECT'!J34</f>
        <v>0</v>
      </c>
      <c r="CH10" s="721">
        <f>+'CLIENT-PROJECT'!J35</f>
        <v>0</v>
      </c>
      <c r="CI10" s="721">
        <f>+'CLIENT-PROJECT'!J36</f>
        <v>0</v>
      </c>
      <c r="CJ10" s="721">
        <f>+'CLIENT-PROJECT'!J37</f>
        <v>0</v>
      </c>
      <c r="CK10" s="721">
        <f>+'CLIENT-PROJECT'!J38</f>
        <v>0</v>
      </c>
      <c r="CL10" s="721">
        <f>+'CLIENT-PROJECT'!J40</f>
        <v>0</v>
      </c>
      <c r="CM10" s="721">
        <f>+'CLIENT-PROJECT'!J41</f>
        <v>0</v>
      </c>
      <c r="CN10" s="721">
        <f>+'CLIENT-PROJECT'!J42</f>
        <v>0</v>
      </c>
      <c r="CO10" s="721">
        <f>+'CLIENT-PROJECT'!J43</f>
        <v>0</v>
      </c>
      <c r="CP10" s="721">
        <f>+'CLIENT-PROJECT'!J45</f>
        <v>0</v>
      </c>
      <c r="CQ10" s="721">
        <f>+'CLIENT-PROJECT'!J46</f>
        <v>0</v>
      </c>
      <c r="CR10" s="721">
        <f>+'CLIENT-PROJECT'!J47</f>
        <v>0</v>
      </c>
      <c r="CS10" s="721">
        <f>+'CLIENT-PROJECT'!J48</f>
        <v>0</v>
      </c>
      <c r="CT10" s="721">
        <f>+'CLIENT-PROJECT'!J49</f>
        <v>0</v>
      </c>
      <c r="CU10" s="721">
        <f>+'CLIENT-PROJECT'!J49</f>
        <v>0</v>
      </c>
      <c r="CV10" s="721">
        <f>+'CLIENT-PROJECT'!J52</f>
        <v>0</v>
      </c>
      <c r="CW10" s="721">
        <f>+'CLIENT-PROJECT'!J53</f>
        <v>0</v>
      </c>
      <c r="CX10" s="721">
        <f>+SUMMARY!H48</f>
        <v>0</v>
      </c>
      <c r="CY10" s="721">
        <f>+SUMMARY!H49</f>
        <v>0</v>
      </c>
      <c r="CZ10" s="721">
        <f>+SUMMARY!H50</f>
        <v>0</v>
      </c>
      <c r="DA10" s="721">
        <f>+SUMMARY!H51</f>
        <v>0</v>
      </c>
      <c r="DB10" s="721">
        <f>+SUMMARY!H52</f>
        <v>0</v>
      </c>
      <c r="DC10" s="721">
        <f>+SUMMARY!H54</f>
        <v>0</v>
      </c>
      <c r="DD10" s="721">
        <f>+SUMMARY!H55</f>
        <v>0</v>
      </c>
      <c r="DE10" s="721">
        <f>+SUMMARY!H56</f>
        <v>0</v>
      </c>
      <c r="DF10" s="721">
        <f>+SUMMARY!H57</f>
        <v>0</v>
      </c>
      <c r="DG10" s="721">
        <f>+SUMMARY!H59</f>
        <v>0</v>
      </c>
      <c r="DH10" s="721">
        <f>+SUMMARY!H60</f>
        <v>0</v>
      </c>
      <c r="DI10" s="721">
        <f>+SUMMARY!H61</f>
        <v>0</v>
      </c>
      <c r="DJ10" s="721">
        <f>+SUMMARY!H62</f>
        <v>0</v>
      </c>
      <c r="DK10" s="721">
        <f>+SUMMARY!H63</f>
        <v>0</v>
      </c>
      <c r="DL10" s="721">
        <f>+SUMMARY!H64</f>
        <v>0</v>
      </c>
      <c r="DM10" s="721">
        <f>+SUMMARY!H66</f>
        <v>0</v>
      </c>
      <c r="DN10" s="721">
        <f>+SUMMARY!H67</f>
        <v>0</v>
      </c>
      <c r="DO10" s="719" t="s">
        <v>8</v>
      </c>
      <c r="DP10" s="721">
        <f>+CONTRACTOR!B26</f>
        <v>0</v>
      </c>
      <c r="DQ10" s="950">
        <f>+CONTRACTOR!F26</f>
        <v>0</v>
      </c>
      <c r="DR10" s="721">
        <f>+CONTRACTOR!B38</f>
        <v>0</v>
      </c>
      <c r="DS10" s="721">
        <f>+CONTRACTOR!F38</f>
        <v>0</v>
      </c>
      <c r="DT10" s="721">
        <f>+CONTRACTOR!B61</f>
        <v>0</v>
      </c>
      <c r="DU10" s="721">
        <f>+CONTRACTOR!F61</f>
        <v>0</v>
      </c>
      <c r="DV10" s="722">
        <f>+CONTRACTOR!K45</f>
        <v>0</v>
      </c>
      <c r="DW10" s="722">
        <f>+CONTRACTOR!K46</f>
        <v>0</v>
      </c>
      <c r="DX10" s="722">
        <f>+CONTRACTOR!K47</f>
        <v>0</v>
      </c>
      <c r="DY10" s="722">
        <f>+CONTRACTOR!K48</f>
        <v>0</v>
      </c>
      <c r="DZ10" s="722">
        <f>+CONTRACTOR!K49</f>
        <v>0</v>
      </c>
      <c r="EA10" s="722">
        <f>+CONTRACTOR!K51</f>
        <v>0</v>
      </c>
      <c r="EB10" s="722">
        <f>+CONTRACTOR!K52</f>
        <v>0</v>
      </c>
      <c r="EC10" s="722">
        <f>+CONTRACTOR!K53</f>
        <v>0</v>
      </c>
      <c r="ED10" s="722">
        <f>+CONTRACTOR!K55</f>
        <v>0</v>
      </c>
      <c r="EE10" s="722">
        <f>+CONTRACTOR!K56</f>
        <v>0</v>
      </c>
      <c r="EF10" s="722">
        <f>+CONTRACTOR!K57</f>
        <v>0</v>
      </c>
      <c r="EG10" s="722">
        <f>+CONTRACTOR!K58</f>
        <v>0</v>
      </c>
      <c r="EH10" s="722">
        <f>+SUMMARY!H123</f>
        <v>0</v>
      </c>
      <c r="EI10" s="722">
        <f>+SUMMARY!H124</f>
        <v>0</v>
      </c>
      <c r="EJ10" s="722">
        <f>+SUMMARY!H125</f>
        <v>0</v>
      </c>
      <c r="EK10" s="722">
        <f>+SUMMARY!H126</f>
        <v>0</v>
      </c>
      <c r="EL10" s="722">
        <f>+SUMMARY!H127</f>
        <v>0</v>
      </c>
      <c r="EM10" s="722">
        <f>+SUMMARY!H129</f>
        <v>0</v>
      </c>
      <c r="EN10" s="722">
        <f>+SUMMARY!H130</f>
        <v>0</v>
      </c>
      <c r="EO10" s="722">
        <f>+SUMMARY!H131</f>
        <v>0</v>
      </c>
      <c r="EP10" s="722">
        <f>+SUMMARY!H133</f>
        <v>0</v>
      </c>
      <c r="EQ10" s="722">
        <f>+SUMMARY!H134</f>
        <v>0</v>
      </c>
      <c r="ER10" s="722">
        <f>+SUMMARY!H135</f>
        <v>0</v>
      </c>
      <c r="ES10" s="722">
        <f>+SUMMARY!H136</f>
        <v>0</v>
      </c>
      <c r="ET10" s="722">
        <f>+CONTRACTOR!B82</f>
        <v>0</v>
      </c>
      <c r="EU10" s="722">
        <f>+CONTRACTOR!F82</f>
        <v>0</v>
      </c>
      <c r="EV10" s="722">
        <f>+CONTRACTOR!G69</f>
        <v>0</v>
      </c>
      <c r="EW10" s="722">
        <f>+CONTRACTOR!G70</f>
        <v>0</v>
      </c>
      <c r="EX10" s="722">
        <f>+CONTRACTOR!G71</f>
        <v>0</v>
      </c>
      <c r="EY10" s="722">
        <f>+CONTRACTOR!G72</f>
        <v>0</v>
      </c>
      <c r="EZ10" s="722">
        <f>+CONTRACTOR!G76</f>
        <v>0</v>
      </c>
      <c r="FA10" s="722">
        <f>+CONTRACTOR!G77</f>
        <v>0</v>
      </c>
      <c r="FB10" s="722">
        <f>+CONTRACTOR!G78</f>
        <v>0</v>
      </c>
      <c r="FC10" s="870"/>
      <c r="FD10" s="721">
        <f>+CONSULTANT!B26</f>
        <v>0</v>
      </c>
      <c r="FE10" s="721">
        <f>+CONSULTANT!F26</f>
        <v>0</v>
      </c>
      <c r="FF10" s="721">
        <f>+CONSULTANT!B39</f>
        <v>0</v>
      </c>
      <c r="FG10" s="721">
        <f>+CONSULTANT!F39</f>
        <v>0</v>
      </c>
      <c r="FH10" s="722">
        <f>+CONSULTANT!B69</f>
        <v>0</v>
      </c>
      <c r="FI10" s="722">
        <f>+CONSULTANT!F69</f>
        <v>0</v>
      </c>
      <c r="FJ10" s="722">
        <f>+CONSULTANT!J47</f>
        <v>0</v>
      </c>
      <c r="FK10" s="722">
        <f>+CONSULTANT!J48</f>
        <v>0</v>
      </c>
      <c r="FL10" s="722">
        <f>+CONSULTANT!J49</f>
        <v>0</v>
      </c>
      <c r="FM10" s="722">
        <f>+CONSULTANT!J50</f>
        <v>0</v>
      </c>
      <c r="FN10" s="722">
        <f>+CONSULTANT!J52</f>
        <v>0</v>
      </c>
      <c r="FO10" s="722">
        <f>+CONSULTANT!J53</f>
        <v>0</v>
      </c>
      <c r="FP10" s="722">
        <f>+CONSULTANT!J54</f>
        <v>0</v>
      </c>
      <c r="FQ10" s="722">
        <f>+CONSULTANT!J55</f>
        <v>0</v>
      </c>
      <c r="FR10" s="722">
        <f>+CONSULTANT!J56</f>
        <v>0</v>
      </c>
      <c r="FS10" s="722">
        <f>+CONSULTANT!J57</f>
        <v>0</v>
      </c>
      <c r="FT10" s="722">
        <f>+CONSULTANT!J59</f>
        <v>0</v>
      </c>
      <c r="FU10" s="722">
        <f>+CONSULTANT!J60</f>
        <v>0</v>
      </c>
      <c r="FV10" s="722">
        <f>+CONSULTANT!J61</f>
        <v>0</v>
      </c>
      <c r="FW10" s="722">
        <f>+CONSULTANT!J62</f>
        <v>0</v>
      </c>
      <c r="FX10" s="722">
        <f>+CONSULTANT!J64</f>
        <v>0</v>
      </c>
      <c r="FY10" s="722">
        <f>+CONSULTANT!J65</f>
        <v>0</v>
      </c>
      <c r="FZ10" s="722">
        <f>+CONSULTANT!J66</f>
        <v>0</v>
      </c>
      <c r="GA10" s="722">
        <f>+SUMMARY!H146</f>
        <v>0</v>
      </c>
      <c r="GB10" s="722">
        <f>+SUMMARY!H147</f>
        <v>0</v>
      </c>
      <c r="GC10" s="722">
        <f>+SUMMARY!H148</f>
        <v>0</v>
      </c>
      <c r="GD10" s="722">
        <f>+SUMMARY!H149</f>
        <v>0</v>
      </c>
      <c r="GE10" s="722">
        <f>+SUMMARY!H151</f>
        <v>0</v>
      </c>
      <c r="GF10" s="722">
        <f>+SUMMARY!H152</f>
        <v>0</v>
      </c>
      <c r="GG10" s="722">
        <f>+SUMMARY!H153</f>
        <v>0</v>
      </c>
      <c r="GH10" s="722">
        <f>+SUMMARY!H154</f>
        <v>0</v>
      </c>
      <c r="GI10" s="722">
        <f>+SUMMARY!H155</f>
        <v>0</v>
      </c>
      <c r="GJ10" s="722">
        <f>+SUMMARY!H156</f>
        <v>0</v>
      </c>
      <c r="GK10" s="722">
        <f>+SUMMARY!H158</f>
        <v>0</v>
      </c>
      <c r="GL10" s="722">
        <f>+SUMMARY!H159</f>
        <v>0</v>
      </c>
      <c r="GM10" s="722">
        <f>+SUMMARY!H160</f>
        <v>0</v>
      </c>
      <c r="GN10" s="722">
        <f>+SUMMARY!H161</f>
        <v>0</v>
      </c>
      <c r="GO10" s="722">
        <f>+SUMMARY!H163</f>
        <v>0</v>
      </c>
      <c r="GP10" s="722">
        <f>+SUMMARY!H164</f>
        <v>0</v>
      </c>
      <c r="GQ10" s="722">
        <f>+SUMMARY!H165</f>
        <v>0</v>
      </c>
      <c r="GR10" s="832"/>
    </row>
    <row r="11" spans="1:251" ht="15" x14ac:dyDescent="0.3">
      <c r="A11" s="707"/>
      <c r="B11" s="707"/>
      <c r="C11" s="707"/>
      <c r="D11" s="877"/>
      <c r="E11" s="878"/>
      <c r="F11" s="833"/>
      <c r="G11" s="875"/>
      <c r="H11" s="879"/>
      <c r="I11" s="869" t="s">
        <v>8</v>
      </c>
      <c r="J11" s="874"/>
      <c r="K11" s="880"/>
      <c r="L11" s="869" t="s">
        <v>8</v>
      </c>
      <c r="M11" s="871"/>
      <c r="N11" s="723"/>
      <c r="O11" s="724"/>
      <c r="P11" s="724"/>
      <c r="Q11" s="723"/>
      <c r="R11" s="723"/>
      <c r="S11" s="724"/>
      <c r="T11" s="724"/>
      <c r="U11" s="724"/>
      <c r="V11" s="724"/>
      <c r="W11" s="724"/>
      <c r="X11" s="724"/>
      <c r="Y11" s="724"/>
      <c r="Z11" s="724"/>
      <c r="AA11" s="724"/>
      <c r="AB11" s="724"/>
      <c r="AC11" s="724"/>
      <c r="AD11" s="724"/>
      <c r="AE11" s="724"/>
      <c r="AF11" s="724"/>
      <c r="AG11" s="724"/>
      <c r="AH11" s="873"/>
      <c r="AI11" s="900"/>
      <c r="AJ11" s="900"/>
      <c r="AK11" s="900"/>
      <c r="AL11" s="900"/>
      <c r="AM11" s="900"/>
      <c r="AN11" s="900"/>
      <c r="AO11" s="900"/>
      <c r="AP11" s="900"/>
      <c r="AQ11" s="900"/>
      <c r="AR11" s="900"/>
      <c r="AS11" s="900"/>
      <c r="AT11" s="900"/>
      <c r="AU11" s="900"/>
      <c r="AV11" s="900"/>
      <c r="AW11" s="900"/>
      <c r="AX11" s="900"/>
      <c r="AY11" s="900"/>
      <c r="AZ11" s="900"/>
      <c r="BA11" s="900"/>
      <c r="BB11" s="900"/>
      <c r="BC11" s="869" t="s">
        <v>8</v>
      </c>
      <c r="BD11" s="871"/>
      <c r="BE11" s="723"/>
      <c r="BF11" s="724"/>
      <c r="BG11" s="724"/>
      <c r="BH11" s="723"/>
      <c r="BI11" s="724"/>
      <c r="BJ11" s="724"/>
      <c r="BK11" s="724"/>
      <c r="BL11" s="724"/>
      <c r="BM11" s="724"/>
      <c r="BN11" s="724"/>
      <c r="BO11" s="724"/>
      <c r="BP11" s="724"/>
      <c r="BQ11" s="873"/>
      <c r="BR11" s="900"/>
      <c r="BS11" s="900"/>
      <c r="BT11" s="900"/>
      <c r="BU11" s="900"/>
      <c r="BV11" s="900"/>
      <c r="BW11" s="900"/>
      <c r="BX11" s="900"/>
      <c r="BY11" s="900"/>
      <c r="BZ11" s="900"/>
      <c r="CA11" s="900"/>
      <c r="CB11" s="900"/>
      <c r="CC11" s="900"/>
      <c r="CD11" s="869" t="s">
        <v>8</v>
      </c>
      <c r="CE11" s="871"/>
      <c r="CF11" s="869"/>
      <c r="CG11" s="724"/>
      <c r="CH11" s="724"/>
      <c r="CI11" s="724"/>
      <c r="CJ11" s="724"/>
      <c r="CK11" s="724"/>
      <c r="CL11" s="724"/>
      <c r="CM11" s="724"/>
      <c r="CN11" s="724"/>
      <c r="CO11" s="724"/>
      <c r="CP11" s="724"/>
      <c r="CQ11" s="724"/>
      <c r="CR11" s="724"/>
      <c r="CS11" s="724"/>
      <c r="CT11" s="724"/>
      <c r="CU11" s="724"/>
      <c r="CV11" s="724"/>
      <c r="CW11" s="873"/>
      <c r="CX11" s="900"/>
      <c r="CY11" s="900"/>
      <c r="CZ11" s="900"/>
      <c r="DA11" s="900"/>
      <c r="DB11" s="900"/>
      <c r="DC11" s="900"/>
      <c r="DD11" s="900"/>
      <c r="DE11" s="900"/>
      <c r="DF11" s="900"/>
      <c r="DG11" s="900"/>
      <c r="DH11" s="900"/>
      <c r="DI11" s="900"/>
      <c r="DJ11" s="900"/>
      <c r="DK11" s="900"/>
      <c r="DL11" s="900"/>
      <c r="DM11" s="900"/>
      <c r="DN11" s="900"/>
      <c r="DO11" s="869" t="s">
        <v>8</v>
      </c>
      <c r="DP11" s="952"/>
      <c r="DQ11" s="724"/>
      <c r="DR11" s="724"/>
      <c r="DS11" s="724"/>
      <c r="DT11" s="724"/>
      <c r="DU11" s="724"/>
      <c r="DV11" s="725"/>
      <c r="DW11" s="725"/>
      <c r="DX11" s="725"/>
      <c r="DY11" s="725"/>
      <c r="DZ11" s="725"/>
      <c r="EA11" s="725"/>
      <c r="EB11" s="725"/>
      <c r="EC11" s="725"/>
      <c r="ED11" s="725"/>
      <c r="EE11" s="725"/>
      <c r="EF11" s="725"/>
      <c r="EG11" s="725"/>
      <c r="EH11" s="725"/>
      <c r="EI11" s="725"/>
      <c r="EJ11" s="725"/>
      <c r="EK11" s="725"/>
      <c r="EL11" s="725"/>
      <c r="EM11" s="725"/>
      <c r="EN11" s="725"/>
      <c r="EO11" s="725"/>
      <c r="EP11" s="725"/>
      <c r="EQ11" s="725"/>
      <c r="ER11" s="725"/>
      <c r="ES11" s="725"/>
      <c r="ET11" s="725"/>
      <c r="EU11" s="725"/>
      <c r="EV11" s="725"/>
      <c r="EW11" s="725"/>
      <c r="EX11" s="725"/>
      <c r="EY11" s="725"/>
      <c r="EZ11" s="725"/>
      <c r="FA11" s="725"/>
      <c r="FB11" s="872"/>
      <c r="FC11" s="870"/>
      <c r="FD11" s="871"/>
      <c r="FE11" s="723"/>
      <c r="FF11" s="723"/>
      <c r="FG11" s="724"/>
      <c r="FH11" s="725"/>
      <c r="FI11" s="725"/>
      <c r="FJ11" s="725"/>
      <c r="FK11" s="725"/>
      <c r="FL11" s="725"/>
      <c r="FM11" s="725"/>
      <c r="FN11" s="725"/>
      <c r="FO11" s="725"/>
      <c r="FP11" s="725"/>
      <c r="FQ11" s="725"/>
      <c r="FR11" s="725"/>
      <c r="FS11" s="725"/>
      <c r="FT11" s="725"/>
      <c r="FU11" s="725"/>
      <c r="FV11" s="725"/>
      <c r="FW11" s="725"/>
      <c r="FX11" s="725"/>
      <c r="FY11" s="725"/>
      <c r="FZ11" s="933"/>
      <c r="GA11" s="933"/>
      <c r="GB11" s="930"/>
      <c r="GC11" s="930"/>
      <c r="GD11" s="930"/>
      <c r="GE11" s="930"/>
      <c r="GF11" s="930"/>
      <c r="GG11" s="930"/>
      <c r="GH11" s="930"/>
      <c r="GI11" s="930"/>
      <c r="GJ11" s="930"/>
      <c r="GK11" s="930"/>
      <c r="GL11" s="930"/>
      <c r="GM11" s="930"/>
      <c r="GN11" s="930"/>
      <c r="GO11" s="930"/>
      <c r="GP11" s="930"/>
      <c r="GQ11" s="930"/>
      <c r="GR11" s="832"/>
    </row>
    <row r="12" spans="1:251" s="219" customFormat="1" ht="56.25" customHeight="1" x14ac:dyDescent="0.25">
      <c r="B12" s="841">
        <f t="shared" ref="B12:H12" si="4">+B10</f>
        <v>0</v>
      </c>
      <c r="C12" s="841">
        <f t="shared" si="4"/>
        <v>0</v>
      </c>
      <c r="D12" s="841" t="str">
        <f>+D10</f>
        <v xml:space="preserve"> </v>
      </c>
      <c r="E12" s="841" t="str">
        <f>+E10</f>
        <v xml:space="preserve"> </v>
      </c>
      <c r="F12" s="868"/>
      <c r="G12" s="841" t="str">
        <f t="shared" si="4"/>
        <v xml:space="preserve"> </v>
      </c>
      <c r="H12" s="841" t="str">
        <f t="shared" si="4"/>
        <v xml:space="preserve"> </v>
      </c>
      <c r="I12" s="842" t="s">
        <v>8</v>
      </c>
      <c r="J12" s="843" t="str">
        <f>+J10</f>
        <v xml:space="preserve"> </v>
      </c>
      <c r="K12" s="843" t="str">
        <f>+K10</f>
        <v xml:space="preserve"> </v>
      </c>
      <c r="L12" s="842" t="s">
        <v>8</v>
      </c>
      <c r="M12" s="844" t="str">
        <f t="shared" ref="M12:BB12" si="5">+M10</f>
        <v xml:space="preserve"> </v>
      </c>
      <c r="N12" s="844" t="str">
        <f t="shared" si="5"/>
        <v xml:space="preserve"> </v>
      </c>
      <c r="O12" s="844">
        <f t="shared" si="5"/>
        <v>0</v>
      </c>
      <c r="P12" s="844">
        <f t="shared" si="5"/>
        <v>0</v>
      </c>
      <c r="Q12" s="844">
        <f t="shared" si="5"/>
        <v>0</v>
      </c>
      <c r="R12" s="844">
        <f t="shared" si="5"/>
        <v>0</v>
      </c>
      <c r="S12" s="844">
        <f t="shared" si="5"/>
        <v>0</v>
      </c>
      <c r="T12" s="844">
        <f t="shared" si="5"/>
        <v>0</v>
      </c>
      <c r="U12" s="844">
        <f t="shared" si="5"/>
        <v>0</v>
      </c>
      <c r="V12" s="844">
        <f t="shared" si="5"/>
        <v>0</v>
      </c>
      <c r="W12" s="844">
        <f t="shared" si="5"/>
        <v>0</v>
      </c>
      <c r="X12" s="844">
        <f t="shared" si="5"/>
        <v>0</v>
      </c>
      <c r="Y12" s="844">
        <f t="shared" si="5"/>
        <v>0</v>
      </c>
      <c r="Z12" s="844">
        <f t="shared" si="5"/>
        <v>0</v>
      </c>
      <c r="AA12" s="844">
        <f t="shared" si="5"/>
        <v>0</v>
      </c>
      <c r="AB12" s="844">
        <f t="shared" si="5"/>
        <v>0</v>
      </c>
      <c r="AC12" s="844">
        <f t="shared" si="5"/>
        <v>0</v>
      </c>
      <c r="AD12" s="844">
        <f t="shared" si="5"/>
        <v>0</v>
      </c>
      <c r="AE12" s="844">
        <f t="shared" si="5"/>
        <v>0</v>
      </c>
      <c r="AF12" s="844">
        <f t="shared" si="5"/>
        <v>0</v>
      </c>
      <c r="AG12" s="844">
        <f t="shared" si="5"/>
        <v>0</v>
      </c>
      <c r="AH12" s="844">
        <f t="shared" si="5"/>
        <v>0</v>
      </c>
      <c r="AI12" s="844">
        <f t="shared" si="5"/>
        <v>0</v>
      </c>
      <c r="AJ12" s="844">
        <f t="shared" si="5"/>
        <v>0</v>
      </c>
      <c r="AK12" s="844">
        <f t="shared" si="5"/>
        <v>0</v>
      </c>
      <c r="AL12" s="844">
        <f t="shared" si="5"/>
        <v>0</v>
      </c>
      <c r="AM12" s="844">
        <f t="shared" si="5"/>
        <v>0</v>
      </c>
      <c r="AN12" s="844">
        <f t="shared" si="5"/>
        <v>0</v>
      </c>
      <c r="AO12" s="844">
        <f t="shared" si="5"/>
        <v>0</v>
      </c>
      <c r="AP12" s="844">
        <f t="shared" si="5"/>
        <v>0</v>
      </c>
      <c r="AQ12" s="844">
        <f t="shared" si="5"/>
        <v>0</v>
      </c>
      <c r="AR12" s="844">
        <f t="shared" si="5"/>
        <v>0</v>
      </c>
      <c r="AS12" s="844">
        <f t="shared" si="5"/>
        <v>0</v>
      </c>
      <c r="AT12" s="844">
        <f t="shared" si="5"/>
        <v>0</v>
      </c>
      <c r="AU12" s="844">
        <f t="shared" si="5"/>
        <v>0</v>
      </c>
      <c r="AV12" s="844">
        <f t="shared" si="5"/>
        <v>0</v>
      </c>
      <c r="AW12" s="844">
        <f t="shared" si="5"/>
        <v>0</v>
      </c>
      <c r="AX12" s="844">
        <f t="shared" si="5"/>
        <v>0</v>
      </c>
      <c r="AY12" s="844">
        <f t="shared" si="5"/>
        <v>0</v>
      </c>
      <c r="AZ12" s="844">
        <f t="shared" si="5"/>
        <v>0</v>
      </c>
      <c r="BA12" s="844">
        <f t="shared" si="5"/>
        <v>0</v>
      </c>
      <c r="BB12" s="844">
        <f t="shared" si="5"/>
        <v>0</v>
      </c>
      <c r="BC12" s="842" t="s">
        <v>8</v>
      </c>
      <c r="BD12" s="844" t="str">
        <f t="shared" ref="BD12:CC12" si="6">+BD10</f>
        <v xml:space="preserve"> </v>
      </c>
      <c r="BE12" s="844" t="str">
        <f t="shared" si="6"/>
        <v xml:space="preserve"> </v>
      </c>
      <c r="BF12" s="844">
        <f t="shared" si="6"/>
        <v>0</v>
      </c>
      <c r="BG12" s="844">
        <f t="shared" si="6"/>
        <v>0</v>
      </c>
      <c r="BH12" s="844">
        <f t="shared" si="6"/>
        <v>0</v>
      </c>
      <c r="BI12" s="844">
        <f t="shared" si="6"/>
        <v>0</v>
      </c>
      <c r="BJ12" s="844">
        <f t="shared" si="6"/>
        <v>0</v>
      </c>
      <c r="BK12" s="844">
        <f t="shared" si="6"/>
        <v>0</v>
      </c>
      <c r="BL12" s="844">
        <f t="shared" si="6"/>
        <v>0</v>
      </c>
      <c r="BM12" s="844">
        <f t="shared" si="6"/>
        <v>0</v>
      </c>
      <c r="BN12" s="844">
        <f t="shared" si="6"/>
        <v>0</v>
      </c>
      <c r="BO12" s="844">
        <f t="shared" si="6"/>
        <v>0</v>
      </c>
      <c r="BP12" s="844">
        <f t="shared" si="6"/>
        <v>0</v>
      </c>
      <c r="BQ12" s="844">
        <f t="shared" si="6"/>
        <v>0</v>
      </c>
      <c r="BR12" s="844">
        <f t="shared" si="6"/>
        <v>0</v>
      </c>
      <c r="BS12" s="844">
        <f t="shared" si="6"/>
        <v>0</v>
      </c>
      <c r="BT12" s="844">
        <f t="shared" si="6"/>
        <v>0</v>
      </c>
      <c r="BU12" s="844">
        <f t="shared" si="6"/>
        <v>0</v>
      </c>
      <c r="BV12" s="844">
        <f t="shared" si="6"/>
        <v>0</v>
      </c>
      <c r="BW12" s="844">
        <f t="shared" si="6"/>
        <v>0</v>
      </c>
      <c r="BX12" s="844">
        <f t="shared" si="6"/>
        <v>0</v>
      </c>
      <c r="BY12" s="844">
        <f t="shared" si="6"/>
        <v>0</v>
      </c>
      <c r="BZ12" s="844">
        <f t="shared" si="6"/>
        <v>0</v>
      </c>
      <c r="CA12" s="844">
        <f t="shared" si="6"/>
        <v>0</v>
      </c>
      <c r="CB12" s="844">
        <f t="shared" si="6"/>
        <v>0</v>
      </c>
      <c r="CC12" s="844">
        <f t="shared" si="6"/>
        <v>0</v>
      </c>
      <c r="CD12" s="842" t="s">
        <v>8</v>
      </c>
      <c r="CE12" s="844">
        <f>+CE10</f>
        <v>0</v>
      </c>
      <c r="CF12" s="844">
        <f>+CF10</f>
        <v>0</v>
      </c>
      <c r="CG12" s="844">
        <f>+CG10</f>
        <v>0</v>
      </c>
      <c r="CH12" s="844">
        <f t="shared" ref="CH12:DN12" si="7">+CH10</f>
        <v>0</v>
      </c>
      <c r="CI12" s="844">
        <f t="shared" si="7"/>
        <v>0</v>
      </c>
      <c r="CJ12" s="844">
        <f t="shared" si="7"/>
        <v>0</v>
      </c>
      <c r="CK12" s="844">
        <f t="shared" si="7"/>
        <v>0</v>
      </c>
      <c r="CL12" s="844">
        <f t="shared" si="7"/>
        <v>0</v>
      </c>
      <c r="CM12" s="844">
        <f t="shared" si="7"/>
        <v>0</v>
      </c>
      <c r="CN12" s="844">
        <f t="shared" si="7"/>
        <v>0</v>
      </c>
      <c r="CO12" s="844">
        <f t="shared" si="7"/>
        <v>0</v>
      </c>
      <c r="CP12" s="844">
        <f t="shared" si="7"/>
        <v>0</v>
      </c>
      <c r="CQ12" s="844">
        <f t="shared" si="7"/>
        <v>0</v>
      </c>
      <c r="CR12" s="844">
        <f t="shared" si="7"/>
        <v>0</v>
      </c>
      <c r="CS12" s="844">
        <f t="shared" si="7"/>
        <v>0</v>
      </c>
      <c r="CT12" s="844">
        <f t="shared" si="7"/>
        <v>0</v>
      </c>
      <c r="CU12" s="844">
        <f t="shared" si="7"/>
        <v>0</v>
      </c>
      <c r="CV12" s="844">
        <f t="shared" si="7"/>
        <v>0</v>
      </c>
      <c r="CW12" s="844">
        <f t="shared" si="7"/>
        <v>0</v>
      </c>
      <c r="CX12" s="844">
        <f t="shared" si="7"/>
        <v>0</v>
      </c>
      <c r="CY12" s="844">
        <f t="shared" si="7"/>
        <v>0</v>
      </c>
      <c r="CZ12" s="844">
        <f t="shared" si="7"/>
        <v>0</v>
      </c>
      <c r="DA12" s="844">
        <f t="shared" si="7"/>
        <v>0</v>
      </c>
      <c r="DB12" s="844">
        <f t="shared" si="7"/>
        <v>0</v>
      </c>
      <c r="DC12" s="844">
        <f t="shared" si="7"/>
        <v>0</v>
      </c>
      <c r="DD12" s="844">
        <f t="shared" si="7"/>
        <v>0</v>
      </c>
      <c r="DE12" s="844">
        <f t="shared" si="7"/>
        <v>0</v>
      </c>
      <c r="DF12" s="844">
        <f t="shared" si="7"/>
        <v>0</v>
      </c>
      <c r="DG12" s="844">
        <f t="shared" si="7"/>
        <v>0</v>
      </c>
      <c r="DH12" s="844">
        <f t="shared" si="7"/>
        <v>0</v>
      </c>
      <c r="DI12" s="844">
        <f t="shared" si="7"/>
        <v>0</v>
      </c>
      <c r="DJ12" s="844">
        <f t="shared" si="7"/>
        <v>0</v>
      </c>
      <c r="DK12" s="844">
        <f t="shared" si="7"/>
        <v>0</v>
      </c>
      <c r="DL12" s="844">
        <f t="shared" si="7"/>
        <v>0</v>
      </c>
      <c r="DM12" s="844">
        <f t="shared" si="7"/>
        <v>0</v>
      </c>
      <c r="DN12" s="844">
        <f t="shared" si="7"/>
        <v>0</v>
      </c>
      <c r="DO12" s="842" t="s">
        <v>8</v>
      </c>
      <c r="DP12" s="844">
        <f t="shared" ref="DP12:DT12" si="8">+DP10</f>
        <v>0</v>
      </c>
      <c r="DQ12" s="951">
        <f t="shared" si="8"/>
        <v>0</v>
      </c>
      <c r="DR12" s="844">
        <f t="shared" si="8"/>
        <v>0</v>
      </c>
      <c r="DS12" s="844">
        <f t="shared" si="8"/>
        <v>0</v>
      </c>
      <c r="DT12" s="844">
        <f t="shared" si="8"/>
        <v>0</v>
      </c>
      <c r="DU12" s="844">
        <f t="shared" ref="DU12:ES12" si="9">+DU10</f>
        <v>0</v>
      </c>
      <c r="DV12" s="845">
        <f t="shared" si="9"/>
        <v>0</v>
      </c>
      <c r="DW12" s="845">
        <f t="shared" si="9"/>
        <v>0</v>
      </c>
      <c r="DX12" s="845">
        <f t="shared" si="9"/>
        <v>0</v>
      </c>
      <c r="DY12" s="845">
        <f t="shared" si="9"/>
        <v>0</v>
      </c>
      <c r="DZ12" s="845">
        <f t="shared" si="9"/>
        <v>0</v>
      </c>
      <c r="EA12" s="845">
        <f t="shared" si="9"/>
        <v>0</v>
      </c>
      <c r="EB12" s="845">
        <f t="shared" si="9"/>
        <v>0</v>
      </c>
      <c r="EC12" s="845">
        <f t="shared" si="9"/>
        <v>0</v>
      </c>
      <c r="ED12" s="845">
        <f t="shared" si="9"/>
        <v>0</v>
      </c>
      <c r="EE12" s="845">
        <f t="shared" si="9"/>
        <v>0</v>
      </c>
      <c r="EF12" s="845">
        <f t="shared" si="9"/>
        <v>0</v>
      </c>
      <c r="EG12" s="845">
        <f t="shared" si="9"/>
        <v>0</v>
      </c>
      <c r="EH12" s="845">
        <f t="shared" si="9"/>
        <v>0</v>
      </c>
      <c r="EI12" s="845">
        <f t="shared" si="9"/>
        <v>0</v>
      </c>
      <c r="EJ12" s="845">
        <f t="shared" si="9"/>
        <v>0</v>
      </c>
      <c r="EK12" s="845">
        <f t="shared" si="9"/>
        <v>0</v>
      </c>
      <c r="EL12" s="845">
        <f t="shared" si="9"/>
        <v>0</v>
      </c>
      <c r="EM12" s="845">
        <f t="shared" si="9"/>
        <v>0</v>
      </c>
      <c r="EN12" s="845">
        <f t="shared" si="9"/>
        <v>0</v>
      </c>
      <c r="EO12" s="845">
        <f t="shared" si="9"/>
        <v>0</v>
      </c>
      <c r="EP12" s="845">
        <f t="shared" si="9"/>
        <v>0</v>
      </c>
      <c r="EQ12" s="845">
        <f t="shared" si="9"/>
        <v>0</v>
      </c>
      <c r="ER12" s="845">
        <f t="shared" si="9"/>
        <v>0</v>
      </c>
      <c r="ES12" s="845">
        <f t="shared" si="9"/>
        <v>0</v>
      </c>
      <c r="ET12" s="845">
        <f>+ET10</f>
        <v>0</v>
      </c>
      <c r="EU12" s="845">
        <f t="shared" ref="EU12:FB12" si="10">+EU10</f>
        <v>0</v>
      </c>
      <c r="EV12" s="845">
        <f t="shared" si="10"/>
        <v>0</v>
      </c>
      <c r="EW12" s="845">
        <f t="shared" si="10"/>
        <v>0</v>
      </c>
      <c r="EX12" s="845">
        <f t="shared" si="10"/>
        <v>0</v>
      </c>
      <c r="EY12" s="845">
        <f t="shared" si="10"/>
        <v>0</v>
      </c>
      <c r="EZ12" s="845">
        <f t="shared" si="10"/>
        <v>0</v>
      </c>
      <c r="FA12" s="845">
        <f t="shared" si="10"/>
        <v>0</v>
      </c>
      <c r="FB12" s="845">
        <f t="shared" si="10"/>
        <v>0</v>
      </c>
      <c r="FC12" s="397"/>
      <c r="FD12" s="844">
        <f t="shared" ref="FD12:FG12" si="11">+FD10</f>
        <v>0</v>
      </c>
      <c r="FE12" s="844">
        <f t="shared" si="11"/>
        <v>0</v>
      </c>
      <c r="FF12" s="844">
        <f t="shared" si="11"/>
        <v>0</v>
      </c>
      <c r="FG12" s="844">
        <f t="shared" si="11"/>
        <v>0</v>
      </c>
      <c r="FH12" s="845">
        <f>+FH10</f>
        <v>0</v>
      </c>
      <c r="FI12" s="845">
        <f t="shared" ref="FI12:GQ12" si="12">+FI10</f>
        <v>0</v>
      </c>
      <c r="FJ12" s="845">
        <f t="shared" si="12"/>
        <v>0</v>
      </c>
      <c r="FK12" s="845">
        <f t="shared" si="12"/>
        <v>0</v>
      </c>
      <c r="FL12" s="845">
        <f t="shared" si="12"/>
        <v>0</v>
      </c>
      <c r="FM12" s="845">
        <f t="shared" si="12"/>
        <v>0</v>
      </c>
      <c r="FN12" s="845">
        <f t="shared" si="12"/>
        <v>0</v>
      </c>
      <c r="FO12" s="845">
        <f t="shared" si="12"/>
        <v>0</v>
      </c>
      <c r="FP12" s="845">
        <f t="shared" si="12"/>
        <v>0</v>
      </c>
      <c r="FQ12" s="845">
        <f t="shared" si="12"/>
        <v>0</v>
      </c>
      <c r="FR12" s="845">
        <f t="shared" si="12"/>
        <v>0</v>
      </c>
      <c r="FS12" s="845">
        <f t="shared" si="12"/>
        <v>0</v>
      </c>
      <c r="FT12" s="845">
        <f t="shared" si="12"/>
        <v>0</v>
      </c>
      <c r="FU12" s="845">
        <f t="shared" si="12"/>
        <v>0</v>
      </c>
      <c r="FV12" s="845">
        <f t="shared" si="12"/>
        <v>0</v>
      </c>
      <c r="FW12" s="845">
        <f t="shared" si="12"/>
        <v>0</v>
      </c>
      <c r="FX12" s="845">
        <f t="shared" si="12"/>
        <v>0</v>
      </c>
      <c r="FY12" s="845">
        <f t="shared" si="12"/>
        <v>0</v>
      </c>
      <c r="FZ12" s="845">
        <f t="shared" si="12"/>
        <v>0</v>
      </c>
      <c r="GA12" s="845">
        <f t="shared" si="12"/>
        <v>0</v>
      </c>
      <c r="GB12" s="845">
        <f t="shared" si="12"/>
        <v>0</v>
      </c>
      <c r="GC12" s="845">
        <f t="shared" si="12"/>
        <v>0</v>
      </c>
      <c r="GD12" s="845">
        <f t="shared" si="12"/>
        <v>0</v>
      </c>
      <c r="GE12" s="845">
        <f t="shared" si="12"/>
        <v>0</v>
      </c>
      <c r="GF12" s="845">
        <f t="shared" si="12"/>
        <v>0</v>
      </c>
      <c r="GG12" s="845">
        <f t="shared" si="12"/>
        <v>0</v>
      </c>
      <c r="GH12" s="845">
        <f t="shared" si="12"/>
        <v>0</v>
      </c>
      <c r="GI12" s="845">
        <f t="shared" si="12"/>
        <v>0</v>
      </c>
      <c r="GJ12" s="845">
        <f t="shared" si="12"/>
        <v>0</v>
      </c>
      <c r="GK12" s="845">
        <f t="shared" si="12"/>
        <v>0</v>
      </c>
      <c r="GL12" s="845">
        <f t="shared" si="12"/>
        <v>0</v>
      </c>
      <c r="GM12" s="845">
        <f t="shared" si="12"/>
        <v>0</v>
      </c>
      <c r="GN12" s="845">
        <f t="shared" si="12"/>
        <v>0</v>
      </c>
      <c r="GO12" s="845">
        <f t="shared" si="12"/>
        <v>0</v>
      </c>
      <c r="GP12" s="845">
        <f t="shared" si="12"/>
        <v>0</v>
      </c>
      <c r="GQ12" s="845">
        <f t="shared" si="12"/>
        <v>0</v>
      </c>
      <c r="GR12" s="397"/>
    </row>
    <row r="13" spans="1:251" ht="13.5" x14ac:dyDescent="0.25">
      <c r="A13" s="707"/>
      <c r="B13" s="707"/>
      <c r="C13" s="707"/>
      <c r="D13" s="707"/>
      <c r="E13" s="707"/>
      <c r="F13" s="833"/>
      <c r="G13" s="652"/>
      <c r="H13" s="652"/>
      <c r="I13" s="652" t="s">
        <v>8</v>
      </c>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2"/>
      <c r="CD13" s="652"/>
      <c r="CE13" s="652"/>
      <c r="CF13" s="652"/>
      <c r="CG13" s="652"/>
      <c r="CH13" s="652"/>
      <c r="CI13" s="707"/>
      <c r="CJ13" s="707"/>
      <c r="CK13" s="707"/>
      <c r="CL13" s="707"/>
      <c r="CM13" s="707"/>
      <c r="CN13" s="707"/>
      <c r="CO13" s="707"/>
      <c r="CP13" s="707"/>
      <c r="CQ13" s="707"/>
      <c r="CR13" s="707"/>
      <c r="CS13" s="707"/>
      <c r="CT13" s="707"/>
      <c r="CU13" s="707"/>
      <c r="CV13" s="707"/>
      <c r="CW13" s="707"/>
      <c r="CX13" s="707"/>
      <c r="CY13" s="707"/>
      <c r="CZ13" s="707"/>
      <c r="DA13" s="707"/>
      <c r="DB13" s="707"/>
      <c r="DC13" s="707"/>
      <c r="DD13" s="707"/>
      <c r="DE13" s="707"/>
      <c r="DF13" s="707"/>
      <c r="DG13" s="707"/>
      <c r="DH13" s="707"/>
      <c r="DI13" s="707"/>
      <c r="DJ13" s="707"/>
      <c r="DK13" s="707"/>
      <c r="DL13" s="707"/>
      <c r="DM13" s="707"/>
      <c r="DN13" s="707"/>
      <c r="DO13" s="652"/>
      <c r="DP13" s="652"/>
      <c r="DQ13" s="707"/>
      <c r="DR13" s="707"/>
      <c r="DS13" s="707"/>
      <c r="DT13" s="707"/>
      <c r="DU13" s="707"/>
      <c r="DV13" s="707"/>
      <c r="DW13" s="707"/>
      <c r="DX13" s="707"/>
      <c r="DY13" s="707"/>
      <c r="DZ13" s="707"/>
      <c r="EA13" s="707"/>
      <c r="EB13" s="707"/>
      <c r="EC13" s="707"/>
      <c r="ED13" s="707"/>
      <c r="EE13" s="707"/>
      <c r="EF13" s="707"/>
      <c r="EG13" s="707"/>
      <c r="EH13" s="707"/>
      <c r="EI13" s="707"/>
      <c r="EJ13" s="707"/>
      <c r="EK13" s="707"/>
      <c r="EL13" s="707"/>
      <c r="EM13" s="707"/>
      <c r="EN13" s="707"/>
      <c r="EO13" s="707"/>
      <c r="EP13" s="707"/>
      <c r="EQ13" s="707"/>
      <c r="ER13" s="707"/>
      <c r="ES13" s="707"/>
      <c r="ET13" s="707"/>
      <c r="EU13" s="707"/>
      <c r="EV13" s="707"/>
      <c r="EW13" s="707"/>
      <c r="EX13" s="707"/>
      <c r="EY13" s="707"/>
      <c r="EZ13" s="707"/>
      <c r="FA13" s="707"/>
      <c r="FB13" s="707"/>
      <c r="FC13" s="870"/>
      <c r="FD13" s="652"/>
      <c r="FE13" s="707"/>
      <c r="FF13" s="707"/>
      <c r="FG13" s="707"/>
      <c r="FH13" s="707"/>
      <c r="FI13" s="707"/>
      <c r="FJ13" s="707"/>
      <c r="FK13" s="707"/>
      <c r="FL13" s="707"/>
      <c r="FM13" s="707"/>
      <c r="FN13" s="707"/>
      <c r="FO13" s="707"/>
      <c r="FP13" s="707"/>
      <c r="FQ13" s="707"/>
      <c r="FR13" s="707"/>
      <c r="FS13" s="707"/>
      <c r="FT13" s="707"/>
      <c r="FU13" s="707"/>
      <c r="FV13" s="707"/>
      <c r="FW13" s="707"/>
      <c r="FX13" s="707"/>
      <c r="FY13" s="707"/>
      <c r="FZ13" s="707"/>
      <c r="GA13" s="707"/>
      <c r="GB13" s="707"/>
      <c r="GC13" s="707"/>
      <c r="GD13" s="707"/>
      <c r="GE13" s="707"/>
      <c r="GF13" s="707"/>
      <c r="GG13" s="707"/>
      <c r="GH13" s="707"/>
      <c r="GI13" s="707"/>
      <c r="GJ13" s="707"/>
      <c r="GK13" s="707"/>
      <c r="GL13" s="707"/>
      <c r="GM13" s="707"/>
      <c r="GN13" s="707"/>
      <c r="GO13" s="707"/>
      <c r="GP13" s="707"/>
      <c r="GQ13" s="707"/>
      <c r="GR13" s="832"/>
    </row>
    <row r="14" spans="1:251" ht="30.75" customHeight="1" x14ac:dyDescent="0.25">
      <c r="A14" s="817" t="s">
        <v>596</v>
      </c>
      <c r="B14" s="652"/>
      <c r="C14" s="652"/>
      <c r="D14" s="652"/>
      <c r="E14" s="652"/>
      <c r="F14" s="596"/>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2"/>
      <c r="AP14" s="652"/>
      <c r="AQ14" s="652"/>
      <c r="AR14" s="652"/>
      <c r="AS14" s="652"/>
      <c r="AT14" s="652"/>
      <c r="AU14" s="652"/>
      <c r="AV14" s="652"/>
      <c r="AW14" s="652"/>
      <c r="AX14" s="652"/>
      <c r="AY14" s="652"/>
      <c r="AZ14" s="652"/>
      <c r="BA14" s="652"/>
      <c r="BB14" s="652"/>
      <c r="BC14" s="652"/>
      <c r="BD14" s="652"/>
      <c r="BE14" s="652"/>
      <c r="BF14" s="652"/>
      <c r="BG14" s="652"/>
      <c r="BH14" s="652"/>
      <c r="BI14" s="652"/>
      <c r="BJ14" s="652"/>
      <c r="BK14" s="652"/>
      <c r="BL14" s="652"/>
      <c r="BM14" s="652"/>
      <c r="BN14" s="652"/>
      <c r="BO14" s="652"/>
      <c r="BP14" s="652"/>
      <c r="BQ14" s="652"/>
      <c r="BR14" s="652"/>
      <c r="BS14" s="652"/>
      <c r="BT14" s="652"/>
      <c r="BU14" s="652"/>
      <c r="BV14" s="652"/>
      <c r="BW14" s="652"/>
      <c r="BX14" s="652"/>
      <c r="BY14" s="652"/>
      <c r="BZ14" s="652"/>
      <c r="CA14" s="652"/>
      <c r="CB14" s="652"/>
      <c r="CC14" s="652"/>
      <c r="CD14" s="652"/>
      <c r="CE14" s="652"/>
      <c r="CF14" s="652"/>
      <c r="CG14" s="652"/>
      <c r="CH14" s="652"/>
      <c r="CI14" s="652"/>
      <c r="CJ14" s="652"/>
      <c r="CK14" s="652"/>
      <c r="CL14" s="652"/>
      <c r="CM14" s="652"/>
      <c r="CN14" s="652"/>
      <c r="CO14" s="652"/>
      <c r="CP14" s="652"/>
      <c r="CQ14" s="652"/>
      <c r="CR14" s="652"/>
      <c r="CS14" s="652"/>
      <c r="CT14" s="652"/>
      <c r="CU14" s="652"/>
      <c r="CV14" s="652"/>
      <c r="CW14" s="652"/>
      <c r="CX14" s="652"/>
      <c r="CY14" s="652"/>
      <c r="CZ14" s="652"/>
      <c r="DA14" s="652"/>
      <c r="DB14" s="652"/>
      <c r="DC14" s="652"/>
      <c r="DD14" s="652"/>
      <c r="DE14" s="652"/>
      <c r="DF14" s="652"/>
      <c r="DG14" s="652"/>
      <c r="DH14" s="652"/>
      <c r="DI14" s="652"/>
      <c r="DJ14" s="652"/>
      <c r="DK14" s="652"/>
      <c r="DL14" s="652"/>
      <c r="DM14" s="652"/>
      <c r="DN14" s="652"/>
      <c r="DO14" s="652"/>
      <c r="DP14" s="652"/>
      <c r="DQ14" s="652"/>
      <c r="DR14" s="652"/>
      <c r="DS14" s="652"/>
      <c r="DT14" s="652"/>
      <c r="DU14" s="652"/>
      <c r="DV14" s="652"/>
      <c r="DW14" s="652"/>
      <c r="DX14" s="652"/>
      <c r="DY14" s="652"/>
      <c r="DZ14" s="652"/>
      <c r="EA14" s="652"/>
      <c r="EB14" s="652"/>
      <c r="EC14" s="652"/>
      <c r="ED14" s="652"/>
      <c r="EE14" s="652"/>
      <c r="EF14" s="652"/>
      <c r="EG14" s="652"/>
      <c r="EH14" s="652"/>
      <c r="EI14" s="652"/>
      <c r="EJ14" s="652"/>
      <c r="EK14" s="652"/>
      <c r="EL14" s="652"/>
      <c r="EM14" s="652"/>
      <c r="EN14" s="652"/>
      <c r="EO14" s="652"/>
      <c r="EP14" s="652"/>
      <c r="EQ14" s="652"/>
      <c r="ER14" s="652"/>
      <c r="ES14" s="652"/>
      <c r="ET14" s="652"/>
      <c r="EU14" s="652"/>
      <c r="EV14" s="652"/>
      <c r="EW14" s="652"/>
      <c r="EX14" s="652"/>
      <c r="EY14" s="652"/>
      <c r="EZ14" s="652"/>
      <c r="FA14" s="652"/>
      <c r="FB14" s="652"/>
      <c r="FC14" s="870"/>
      <c r="FD14" s="652"/>
      <c r="FE14" s="652"/>
      <c r="FF14" s="652"/>
      <c r="FG14" s="652"/>
      <c r="FH14" s="652"/>
      <c r="FI14" s="652"/>
      <c r="FJ14" s="652"/>
      <c r="FK14" s="652"/>
      <c r="FL14" s="652"/>
      <c r="FM14" s="652"/>
      <c r="FN14" s="652"/>
      <c r="FO14" s="652"/>
      <c r="FP14" s="652"/>
      <c r="FQ14" s="652"/>
      <c r="FR14" s="652"/>
      <c r="FS14" s="652"/>
      <c r="FT14" s="652"/>
      <c r="FU14" s="652"/>
      <c r="FV14" s="652"/>
      <c r="FW14" s="652"/>
      <c r="FX14" s="652"/>
      <c r="FY14" s="652"/>
      <c r="FZ14" s="652"/>
      <c r="GA14" s="652"/>
      <c r="GB14" s="652"/>
      <c r="GC14" s="652"/>
      <c r="GD14" s="652"/>
      <c r="GE14" s="652"/>
      <c r="GF14" s="652"/>
      <c r="GG14" s="652"/>
      <c r="GH14" s="652"/>
      <c r="GI14" s="652"/>
      <c r="GJ14" s="652"/>
      <c r="GK14" s="652"/>
      <c r="GL14" s="652"/>
      <c r="GM14" s="652"/>
      <c r="GN14" s="652"/>
      <c r="GO14" s="652"/>
      <c r="GP14" s="652"/>
      <c r="GQ14" s="652"/>
      <c r="GR14" s="832"/>
    </row>
    <row r="15" spans="1:251" ht="13.5" x14ac:dyDescent="0.25">
      <c r="CK15" s="219"/>
      <c r="CL15" s="219"/>
      <c r="CM15" s="219"/>
      <c r="CN15" s="219"/>
    </row>
    <row r="19" spans="13:13" x14ac:dyDescent="0.2">
      <c r="M19" s="711">
        <v>0</v>
      </c>
    </row>
  </sheetData>
  <sheetProtection sheet="1" objects="1" scenarios="1" selectLockedCells="1"/>
  <mergeCells count="199">
    <mergeCell ref="CA7:CA9"/>
    <mergeCell ref="CB7:CB9"/>
    <mergeCell ref="CC7:CC9"/>
    <mergeCell ref="BB7:BB9"/>
    <mergeCell ref="BR7:BR9"/>
    <mergeCell ref="BS7:BS9"/>
    <mergeCell ref="BT7:BT9"/>
    <mergeCell ref="BU7:BU9"/>
    <mergeCell ref="BV7:BV9"/>
    <mergeCell ref="BW7:BW9"/>
    <mergeCell ref="BX7:BX9"/>
    <mergeCell ref="BY7:BY9"/>
    <mergeCell ref="AT7:AT9"/>
    <mergeCell ref="AU7:AU9"/>
    <mergeCell ref="AV7:AV9"/>
    <mergeCell ref="AW7:AW9"/>
    <mergeCell ref="AX7:AX9"/>
    <mergeCell ref="AY7:AY9"/>
    <mergeCell ref="AZ7:AZ9"/>
    <mergeCell ref="BA7:BA9"/>
    <mergeCell ref="BZ7:BZ9"/>
    <mergeCell ref="AK7:AK9"/>
    <mergeCell ref="AL7:AL9"/>
    <mergeCell ref="AM7:AM9"/>
    <mergeCell ref="AN7:AN9"/>
    <mergeCell ref="AO7:AO9"/>
    <mergeCell ref="AP7:AP9"/>
    <mergeCell ref="AQ7:AQ9"/>
    <mergeCell ref="AR7:AR9"/>
    <mergeCell ref="AS7:AS9"/>
    <mergeCell ref="D5:E5"/>
    <mergeCell ref="E6:E9"/>
    <mergeCell ref="FT8:FT9"/>
    <mergeCell ref="FW8:FW9"/>
    <mergeCell ref="FX8:FX9"/>
    <mergeCell ref="FZ8:FZ9"/>
    <mergeCell ref="FU8:FU9"/>
    <mergeCell ref="FV8:FV9"/>
    <mergeCell ref="FY8:FY9"/>
    <mergeCell ref="FK8:FK9"/>
    <mergeCell ref="FL8:FL9"/>
    <mergeCell ref="FS8:FS9"/>
    <mergeCell ref="FO8:FO9"/>
    <mergeCell ref="FP8:FP9"/>
    <mergeCell ref="FQ8:FQ9"/>
    <mergeCell ref="FM8:FM9"/>
    <mergeCell ref="FN8:FN9"/>
    <mergeCell ref="FR8:FR9"/>
    <mergeCell ref="FJ8:FJ9"/>
    <mergeCell ref="EU7:EU9"/>
    <mergeCell ref="FG7:FG9"/>
    <mergeCell ref="EV8:EV9"/>
    <mergeCell ref="EW8:EW9"/>
    <mergeCell ref="AJ7:AJ9"/>
    <mergeCell ref="EX8:EX9"/>
    <mergeCell ref="EY8:EY9"/>
    <mergeCell ref="EZ8:EZ9"/>
    <mergeCell ref="FH7:FH9"/>
    <mergeCell ref="FI7:FI9"/>
    <mergeCell ref="FF7:FF9"/>
    <mergeCell ref="FA8:FA9"/>
    <mergeCell ref="FB8:FB9"/>
    <mergeCell ref="FD7:FD9"/>
    <mergeCell ref="FE7:FE9"/>
    <mergeCell ref="EG8:EG9"/>
    <mergeCell ref="DY8:DY9"/>
    <mergeCell ref="DZ8:DZ9"/>
    <mergeCell ref="CW8:CW9"/>
    <mergeCell ref="ED8:ED9"/>
    <mergeCell ref="DP7:DP9"/>
    <mergeCell ref="DQ7:DQ9"/>
    <mergeCell ref="DR7:DR9"/>
    <mergeCell ref="DS7:DS9"/>
    <mergeCell ref="EA8:EA9"/>
    <mergeCell ref="DV8:DV9"/>
    <mergeCell ref="DW8:DW9"/>
    <mergeCell ref="DX8:DX9"/>
    <mergeCell ref="EF8:EF9"/>
    <mergeCell ref="DI8:DI9"/>
    <mergeCell ref="DJ8:DJ9"/>
    <mergeCell ref="DK8:DK9"/>
    <mergeCell ref="DL8:DL9"/>
    <mergeCell ref="DM8:DM9"/>
    <mergeCell ref="DN8:DN9"/>
    <mergeCell ref="CO8:CO9"/>
    <mergeCell ref="CP8:CP9"/>
    <mergeCell ref="CQ8:CQ9"/>
    <mergeCell ref="EE8:EE9"/>
    <mergeCell ref="CR8:CR9"/>
    <mergeCell ref="CS8:CS9"/>
    <mergeCell ref="CT8:CT9"/>
    <mergeCell ref="CU8:CU9"/>
    <mergeCell ref="EC8:EC9"/>
    <mergeCell ref="CV8:CV9"/>
    <mergeCell ref="EB8:EB9"/>
    <mergeCell ref="DT7:DT9"/>
    <mergeCell ref="DU7:DU9"/>
    <mergeCell ref="CX8:CX9"/>
    <mergeCell ref="CY8:CY9"/>
    <mergeCell ref="CZ8:CZ9"/>
    <mergeCell ref="DA8:DA9"/>
    <mergeCell ref="DB8:DB9"/>
    <mergeCell ref="DC8:DC9"/>
    <mergeCell ref="DD8:DD9"/>
    <mergeCell ref="DE8:DE9"/>
    <mergeCell ref="DF8:DF9"/>
    <mergeCell ref="DG8:DG9"/>
    <mergeCell ref="DH8:DH9"/>
    <mergeCell ref="CK8:CK9"/>
    <mergeCell ref="CL8:CL9"/>
    <mergeCell ref="CM8:CM9"/>
    <mergeCell ref="CN8:CN9"/>
    <mergeCell ref="CE7:CE9"/>
    <mergeCell ref="CF7:CF9"/>
    <mergeCell ref="CJ8:CJ9"/>
    <mergeCell ref="CG8:CG9"/>
    <mergeCell ref="CH8:CH9"/>
    <mergeCell ref="S7:S9"/>
    <mergeCell ref="T7:T9"/>
    <mergeCell ref="AG7:AG9"/>
    <mergeCell ref="AH7:AH9"/>
    <mergeCell ref="BD7:BD9"/>
    <mergeCell ref="CI8:CI9"/>
    <mergeCell ref="BH7:BH9"/>
    <mergeCell ref="BE7:BE9"/>
    <mergeCell ref="AC7:AC9"/>
    <mergeCell ref="AD7:AD9"/>
    <mergeCell ref="AE7:AE9"/>
    <mergeCell ref="AF7:AF9"/>
    <mergeCell ref="BN7:BN9"/>
    <mergeCell ref="BO7:BO9"/>
    <mergeCell ref="BP7:BP9"/>
    <mergeCell ref="BQ7:BQ9"/>
    <mergeCell ref="BJ7:BJ9"/>
    <mergeCell ref="BK7:BK9"/>
    <mergeCell ref="BL7:BL9"/>
    <mergeCell ref="BM7:BM9"/>
    <mergeCell ref="BF7:BF9"/>
    <mergeCell ref="BG7:BG9"/>
    <mergeCell ref="BI7:BI9"/>
    <mergeCell ref="AI7:AI9"/>
    <mergeCell ref="D6:D9"/>
    <mergeCell ref="CE6:CF6"/>
    <mergeCell ref="J5:K5"/>
    <mergeCell ref="J6:J9"/>
    <mergeCell ref="H6:H9"/>
    <mergeCell ref="G6:G9"/>
    <mergeCell ref="O7:O9"/>
    <mergeCell ref="B5:B9"/>
    <mergeCell ref="C5:C9"/>
    <mergeCell ref="M7:M9"/>
    <mergeCell ref="N7:N9"/>
    <mergeCell ref="K6:K9"/>
    <mergeCell ref="G5:H5"/>
    <mergeCell ref="Y7:Y9"/>
    <mergeCell ref="Z7:Z9"/>
    <mergeCell ref="AA7:AA9"/>
    <mergeCell ref="AB7:AB9"/>
    <mergeCell ref="U7:U9"/>
    <mergeCell ref="V7:V9"/>
    <mergeCell ref="W7:W9"/>
    <mergeCell ref="X7:X9"/>
    <mergeCell ref="P7:P9"/>
    <mergeCell ref="Q7:Q9"/>
    <mergeCell ref="R7:R9"/>
    <mergeCell ref="ET7:ET9"/>
    <mergeCell ref="EH8:EH9"/>
    <mergeCell ref="EI8:EI9"/>
    <mergeCell ref="EJ8:EJ9"/>
    <mergeCell ref="EK8:EK9"/>
    <mergeCell ref="EL8:EL9"/>
    <mergeCell ref="EM8:EM9"/>
    <mergeCell ref="EN8:EN9"/>
    <mergeCell ref="EO8:EO9"/>
    <mergeCell ref="EP8:EP9"/>
    <mergeCell ref="EQ8:EQ9"/>
    <mergeCell ref="ER8:ER9"/>
    <mergeCell ref="ES8:ES9"/>
    <mergeCell ref="GA7:GD7"/>
    <mergeCell ref="GE7:GJ7"/>
    <mergeCell ref="GK7:GN7"/>
    <mergeCell ref="GO7:GQ7"/>
    <mergeCell ref="GJ8:GJ9"/>
    <mergeCell ref="GK8:GK9"/>
    <mergeCell ref="GL8:GL9"/>
    <mergeCell ref="GM8:GM9"/>
    <mergeCell ref="GN8:GN9"/>
    <mergeCell ref="GO8:GO9"/>
    <mergeCell ref="GP8:GP9"/>
    <mergeCell ref="GQ8:GQ9"/>
    <mergeCell ref="GA8:GA9"/>
    <mergeCell ref="GB8:GB9"/>
    <mergeCell ref="GC8:GC9"/>
    <mergeCell ref="GD8:GD9"/>
    <mergeCell ref="GE8:GE9"/>
    <mergeCell ref="GF8:GF9"/>
    <mergeCell ref="GG8:GG9"/>
    <mergeCell ref="GH8:GH9"/>
    <mergeCell ref="GI8:GI9"/>
  </mergeCells>
  <phoneticPr fontId="2" type="noConversion"/>
  <printOptions horizontalCentered="1"/>
  <pageMargins left="0" right="0" top="0" bottom="0.23622047244094491" header="0" footer="0"/>
  <pageSetup paperSize="5" scale="50" orientation="landscape" r:id="rId1"/>
  <headerFooter alignWithMargins="0">
    <oddFooter>&amp;L&amp;Z&amp;F&amp;R&amp;D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IV252"/>
  <sheetViews>
    <sheetView showGridLines="0" tabSelected="1" zoomScale="75" zoomScaleNormal="75" workbookViewId="0">
      <selection activeCell="D4" sqref="D4:O4"/>
    </sheetView>
  </sheetViews>
  <sheetFormatPr defaultRowHeight="14.25" outlineLevelRow="1" x14ac:dyDescent="0.3"/>
  <cols>
    <col min="1" max="1" width="24.42578125" style="9" customWidth="1"/>
    <col min="2" max="2" width="13.140625" style="9" customWidth="1"/>
    <col min="3" max="3" width="27" style="9" customWidth="1"/>
    <col min="4" max="4" width="6.7109375" style="9" customWidth="1"/>
    <col min="5" max="7" width="14.85546875" style="9" customWidth="1"/>
    <col min="8" max="8" width="16.5703125" style="9" customWidth="1"/>
    <col min="9" max="10" width="14.85546875" style="9" customWidth="1"/>
    <col min="11" max="11" width="12.5703125" style="9" customWidth="1"/>
    <col min="12" max="12" width="7.85546875" style="9" customWidth="1"/>
    <col min="13" max="13" width="5.85546875" style="9" customWidth="1"/>
    <col min="14" max="14" width="1.28515625" style="9" customWidth="1"/>
    <col min="15" max="15" width="5.28515625" style="9" customWidth="1"/>
    <col min="16" max="16" width="26.28515625" style="9" customWidth="1"/>
    <col min="17" max="17" width="23.28515625" style="9" customWidth="1"/>
    <col min="18" max="18" width="22.7109375" style="9" customWidth="1"/>
    <col min="19" max="16384" width="9.140625" style="9"/>
  </cols>
  <sheetData>
    <row r="1" spans="1:16" ht="13.5" customHeight="1" x14ac:dyDescent="0.3">
      <c r="A1" s="5" t="s">
        <v>1</v>
      </c>
      <c r="B1" s="6"/>
      <c r="C1" s="6"/>
      <c r="D1" s="1059" t="s">
        <v>592</v>
      </c>
      <c r="E1" s="1060"/>
      <c r="F1" s="1060"/>
      <c r="G1" s="1060"/>
      <c r="H1" s="1060"/>
      <c r="I1" s="1060"/>
      <c r="J1" s="6"/>
      <c r="K1" s="6"/>
      <c r="M1" s="10"/>
      <c r="N1" s="10"/>
      <c r="O1" s="11" t="s">
        <v>271</v>
      </c>
      <c r="P1" s="12"/>
    </row>
    <row r="2" spans="1:16" ht="13.5" customHeight="1" x14ac:dyDescent="0.3">
      <c r="A2" s="5" t="s">
        <v>2</v>
      </c>
      <c r="B2" s="6"/>
      <c r="C2" s="6"/>
      <c r="D2" s="1060"/>
      <c r="E2" s="1060"/>
      <c r="F2" s="1060"/>
      <c r="G2" s="1060"/>
      <c r="H2" s="1060"/>
      <c r="I2" s="1060"/>
      <c r="J2" s="6"/>
      <c r="K2" s="6" t="s">
        <v>8</v>
      </c>
      <c r="L2" s="1070" t="s">
        <v>627</v>
      </c>
      <c r="M2" s="1070"/>
      <c r="N2" s="1070"/>
      <c r="O2" s="1070"/>
      <c r="P2" s="12"/>
    </row>
    <row r="3" spans="1:16" ht="13.5" customHeight="1" x14ac:dyDescent="0.3">
      <c r="A3" s="5"/>
      <c r="B3" s="6"/>
      <c r="C3" s="6"/>
      <c r="D3" s="13"/>
      <c r="E3" s="13"/>
      <c r="F3" s="13"/>
      <c r="G3" s="13"/>
      <c r="H3" s="6"/>
      <c r="I3" s="6"/>
      <c r="J3" s="6"/>
      <c r="K3" s="6"/>
      <c r="L3" s="6"/>
      <c r="M3" s="6"/>
      <c r="N3" s="6"/>
      <c r="O3" s="14"/>
      <c r="P3" s="12"/>
    </row>
    <row r="4" spans="1:16" ht="13.5" customHeight="1" x14ac:dyDescent="0.3">
      <c r="B4" s="15"/>
      <c r="C4" s="16" t="s">
        <v>137</v>
      </c>
      <c r="D4" s="1074"/>
      <c r="E4" s="1074"/>
      <c r="F4" s="1074"/>
      <c r="G4" s="1074"/>
      <c r="H4" s="1074"/>
      <c r="I4" s="1074"/>
      <c r="J4" s="1074"/>
      <c r="K4" s="1074"/>
      <c r="L4" s="1074"/>
      <c r="M4" s="1074"/>
      <c r="N4" s="1074"/>
      <c r="O4" s="1074"/>
      <c r="P4" s="12"/>
    </row>
    <row r="5" spans="1:16" ht="13.5" customHeight="1" x14ac:dyDescent="0.3">
      <c r="B5" s="15"/>
      <c r="C5" s="16" t="s">
        <v>138</v>
      </c>
      <c r="D5" s="1074"/>
      <c r="E5" s="1074"/>
      <c r="F5" s="1074"/>
      <c r="G5" s="1074"/>
      <c r="H5" s="1074"/>
      <c r="I5" s="1074"/>
      <c r="J5" s="1074"/>
      <c r="K5" s="1074"/>
      <c r="L5" s="1074"/>
      <c r="M5" s="1074"/>
      <c r="N5" s="1074"/>
      <c r="O5" s="1074"/>
      <c r="P5" s="12"/>
    </row>
    <row r="6" spans="1:16" ht="13.5" customHeight="1" x14ac:dyDescent="0.3">
      <c r="A6" s="15"/>
      <c r="B6" s="15"/>
      <c r="C6" s="15"/>
      <c r="D6" s="15"/>
      <c r="E6" s="15"/>
      <c r="F6" s="15"/>
      <c r="G6" s="15"/>
      <c r="H6" s="15"/>
      <c r="I6" s="15"/>
      <c r="J6" s="15"/>
      <c r="K6" s="17"/>
      <c r="L6" s="17"/>
      <c r="M6" s="17"/>
      <c r="N6" s="17"/>
      <c r="O6" s="17"/>
      <c r="P6" s="12"/>
    </row>
    <row r="7" spans="1:16" ht="22.5" customHeight="1" x14ac:dyDescent="0.35">
      <c r="A7" s="18" t="s">
        <v>297</v>
      </c>
      <c r="B7" s="19"/>
      <c r="C7" s="20"/>
      <c r="D7" s="21" t="s">
        <v>55</v>
      </c>
      <c r="E7" s="22"/>
      <c r="F7" s="22"/>
      <c r="G7" s="23"/>
      <c r="H7" s="24" t="s">
        <v>623</v>
      </c>
      <c r="I7" s="25"/>
      <c r="J7" s="26"/>
      <c r="K7" s="27" t="s">
        <v>624</v>
      </c>
      <c r="L7" s="28"/>
      <c r="M7" s="29"/>
      <c r="N7" s="30"/>
      <c r="O7" s="31"/>
      <c r="P7" s="12"/>
    </row>
    <row r="8" spans="1:16" ht="19.5" customHeight="1" x14ac:dyDescent="0.3">
      <c r="A8" s="32" t="s">
        <v>473</v>
      </c>
      <c r="B8" s="33"/>
      <c r="C8" s="742"/>
      <c r="D8" s="34" t="s">
        <v>57</v>
      </c>
      <c r="E8" s="35"/>
      <c r="F8" s="35"/>
      <c r="G8" s="744"/>
      <c r="H8" s="36" t="s">
        <v>52</v>
      </c>
      <c r="I8" s="37"/>
      <c r="J8" s="2"/>
      <c r="K8" s="34" t="s">
        <v>27</v>
      </c>
      <c r="L8" s="5"/>
      <c r="M8" s="38"/>
      <c r="N8" s="38"/>
      <c r="O8" s="1"/>
      <c r="P8" s="12"/>
    </row>
    <row r="9" spans="1:16" ht="19.5" customHeight="1" x14ac:dyDescent="0.3">
      <c r="A9" s="39" t="s">
        <v>9</v>
      </c>
      <c r="B9" s="33"/>
      <c r="C9" s="743"/>
      <c r="G9" s="40"/>
      <c r="J9" s="41"/>
      <c r="K9" s="34" t="s">
        <v>25</v>
      </c>
      <c r="L9" s="5"/>
      <c r="M9" s="38"/>
      <c r="N9" s="38"/>
      <c r="O9" s="1"/>
      <c r="P9" s="12"/>
    </row>
    <row r="10" spans="1:16" ht="19.5" customHeight="1" x14ac:dyDescent="0.3">
      <c r="A10" s="42" t="s">
        <v>58</v>
      </c>
      <c r="B10" s="43"/>
      <c r="C10" s="3"/>
      <c r="D10" s="34" t="s">
        <v>56</v>
      </c>
      <c r="E10" s="44"/>
      <c r="F10" s="44"/>
      <c r="G10" s="744"/>
      <c r="H10" s="36" t="s">
        <v>53</v>
      </c>
      <c r="I10" s="44"/>
      <c r="J10" s="1"/>
      <c r="K10" s="34" t="s">
        <v>26</v>
      </c>
      <c r="L10" s="5"/>
      <c r="M10" s="38"/>
      <c r="N10" s="38"/>
      <c r="O10" s="1"/>
      <c r="P10" s="12"/>
    </row>
    <row r="11" spans="1:16" ht="19.5" customHeight="1" x14ac:dyDescent="0.3">
      <c r="A11" s="39" t="s">
        <v>10</v>
      </c>
      <c r="B11" s="1071"/>
      <c r="C11" s="1072"/>
      <c r="G11" s="41"/>
      <c r="J11" s="41"/>
      <c r="K11" s="45"/>
      <c r="L11" s="46"/>
      <c r="M11" s="46"/>
      <c r="N11" s="46"/>
      <c r="O11" s="41"/>
      <c r="P11" s="12"/>
    </row>
    <row r="12" spans="1:16" ht="19.5" customHeight="1" x14ac:dyDescent="0.35">
      <c r="A12" s="993" t="s">
        <v>480</v>
      </c>
      <c r="B12" s="994"/>
      <c r="C12" s="995"/>
      <c r="D12" s="47"/>
      <c r="E12" s="48"/>
      <c r="F12" s="48"/>
      <c r="G12" s="49"/>
      <c r="H12" s="36" t="s">
        <v>54</v>
      </c>
      <c r="I12" s="44"/>
      <c r="J12" s="1"/>
      <c r="K12" s="27" t="s">
        <v>232</v>
      </c>
      <c r="L12" s="28"/>
      <c r="M12" s="29"/>
      <c r="N12" s="29"/>
      <c r="O12" s="26"/>
      <c r="P12" s="12"/>
    </row>
    <row r="13" spans="1:16" ht="19.5" customHeight="1" x14ac:dyDescent="0.3">
      <c r="A13" s="39" t="s">
        <v>9</v>
      </c>
      <c r="B13" s="50"/>
      <c r="C13" s="743"/>
      <c r="D13" s="971" t="s">
        <v>139</v>
      </c>
      <c r="E13" s="1073"/>
      <c r="F13" s="1073"/>
      <c r="G13" s="744"/>
      <c r="J13" s="41"/>
      <c r="K13" s="996"/>
      <c r="L13" s="997"/>
      <c r="M13" s="997"/>
      <c r="N13" s="997"/>
      <c r="O13" s="998"/>
      <c r="P13" s="12"/>
    </row>
    <row r="14" spans="1:16" ht="19.5" customHeight="1" x14ac:dyDescent="0.3">
      <c r="A14" s="39" t="s">
        <v>298</v>
      </c>
      <c r="B14" s="50"/>
      <c r="C14" s="743"/>
      <c r="D14" s="1064"/>
      <c r="E14" s="1073"/>
      <c r="F14" s="1073"/>
      <c r="G14" s="41"/>
      <c r="H14" s="36" t="s">
        <v>120</v>
      </c>
      <c r="I14" s="44"/>
      <c r="J14" s="1"/>
      <c r="K14" s="51"/>
      <c r="L14" s="52"/>
      <c r="M14" s="38"/>
      <c r="N14" s="38"/>
      <c r="O14" s="53"/>
      <c r="P14" s="12"/>
    </row>
    <row r="15" spans="1:16" ht="19.5" customHeight="1" x14ac:dyDescent="0.3">
      <c r="A15" s="54" t="s">
        <v>299</v>
      </c>
      <c r="B15" s="55"/>
      <c r="C15" s="743"/>
      <c r="D15" s="56"/>
      <c r="E15" s="57"/>
      <c r="F15" s="57"/>
      <c r="G15" s="58"/>
      <c r="H15" s="57"/>
      <c r="I15" s="57"/>
      <c r="J15" s="58"/>
      <c r="K15" s="59"/>
      <c r="L15" s="60"/>
      <c r="M15" s="60"/>
      <c r="N15" s="60"/>
      <c r="O15" s="61"/>
      <c r="P15" s="12"/>
    </row>
    <row r="16" spans="1:16" ht="23.25" customHeight="1" x14ac:dyDescent="0.3">
      <c r="A16" s="62"/>
      <c r="B16" s="63"/>
      <c r="C16" s="63"/>
      <c r="D16" s="63"/>
      <c r="E16" s="63"/>
      <c r="F16" s="63"/>
      <c r="G16" s="63"/>
      <c r="H16" s="63"/>
      <c r="I16" s="63"/>
      <c r="J16" s="63"/>
      <c r="K16" s="63"/>
      <c r="L16" s="63"/>
      <c r="M16" s="63"/>
      <c r="N16" s="63"/>
      <c r="O16" s="63"/>
      <c r="P16" s="12"/>
    </row>
    <row r="17" spans="1:16" ht="23.25" customHeight="1" x14ac:dyDescent="0.4">
      <c r="A17" s="122" t="str">
        <f>+'PRS-PROJECT'!A17</f>
        <v>SCOPE</v>
      </c>
      <c r="B17" s="463"/>
      <c r="C17" s="463"/>
      <c r="D17" s="463"/>
      <c r="E17" s="463"/>
      <c r="F17" s="463"/>
      <c r="G17" s="463"/>
      <c r="H17" s="463"/>
      <c r="I17" s="463"/>
      <c r="J17" s="463"/>
      <c r="K17" s="463"/>
      <c r="L17" s="463"/>
      <c r="M17" s="463"/>
      <c r="N17" s="463"/>
      <c r="O17" s="828"/>
      <c r="P17" s="12"/>
    </row>
    <row r="18" spans="1:16" ht="23.25" customHeight="1" x14ac:dyDescent="0.3">
      <c r="A18" s="829" t="s">
        <v>588</v>
      </c>
      <c r="B18" s="46"/>
      <c r="C18" s="46"/>
      <c r="E18" s="1015">
        <f>+'PRS-PROJECT'!E18</f>
        <v>0</v>
      </c>
      <c r="F18" s="1016"/>
      <c r="G18" s="1017"/>
      <c r="H18" s="449"/>
      <c r="I18" s="449"/>
      <c r="J18" s="361"/>
      <c r="K18" s="449"/>
      <c r="L18" s="449"/>
      <c r="M18" s="449"/>
      <c r="N18" s="449"/>
      <c r="O18" s="827"/>
      <c r="P18" s="12"/>
    </row>
    <row r="19" spans="1:16" ht="23.25" customHeight="1" x14ac:dyDescent="0.3">
      <c r="A19" s="829" t="s">
        <v>589</v>
      </c>
      <c r="B19" s="46"/>
      <c r="C19" s="46"/>
      <c r="E19" s="1024">
        <f>+'PRS-PROJECT'!E19</f>
        <v>0</v>
      </c>
      <c r="F19" s="1025"/>
      <c r="G19" s="1026"/>
      <c r="H19" s="449"/>
      <c r="I19" s="449"/>
      <c r="J19" s="361"/>
      <c r="K19" s="449"/>
      <c r="L19" s="449"/>
      <c r="M19" s="449"/>
      <c r="N19" s="449"/>
      <c r="O19" s="827"/>
      <c r="P19" s="12"/>
    </row>
    <row r="20" spans="1:16" ht="23.25" customHeight="1" x14ac:dyDescent="0.3">
      <c r="A20" s="1005" t="s">
        <v>590</v>
      </c>
      <c r="B20" s="1007" t="str">
        <f>+'PRS-PROJECT'!B20</f>
        <v xml:space="preserve"> </v>
      </c>
      <c r="C20" s="1007"/>
      <c r="D20" s="1007"/>
      <c r="E20" s="1007"/>
      <c r="F20" s="1008"/>
      <c r="G20" s="1005" t="s">
        <v>591</v>
      </c>
      <c r="H20" s="1011" t="str">
        <f>+'PRS-PROJECT'!I20</f>
        <v xml:space="preserve"> </v>
      </c>
      <c r="I20" s="1011"/>
      <c r="J20" s="1011"/>
      <c r="K20" s="1011"/>
      <c r="L20" s="1011"/>
      <c r="M20" s="1011"/>
      <c r="N20" s="1011"/>
      <c r="O20" s="1012"/>
      <c r="P20" s="12"/>
    </row>
    <row r="21" spans="1:16" ht="23.25" customHeight="1" x14ac:dyDescent="0.3">
      <c r="A21" s="1006"/>
      <c r="B21" s="1009"/>
      <c r="C21" s="1009"/>
      <c r="D21" s="1009"/>
      <c r="E21" s="1009"/>
      <c r="F21" s="1010"/>
      <c r="G21" s="1006"/>
      <c r="H21" s="1013"/>
      <c r="I21" s="1013"/>
      <c r="J21" s="1013"/>
      <c r="K21" s="1013"/>
      <c r="L21" s="1013"/>
      <c r="M21" s="1013"/>
      <c r="N21" s="1013"/>
      <c r="O21" s="1014"/>
      <c r="P21" s="12"/>
    </row>
    <row r="22" spans="1:16" ht="23.25" customHeight="1" x14ac:dyDescent="0.3">
      <c r="A22" s="823"/>
      <c r="B22" s="361"/>
      <c r="C22" s="361"/>
      <c r="D22" s="361"/>
      <c r="E22" s="361"/>
      <c r="F22" s="361"/>
      <c r="G22" s="361"/>
      <c r="H22" s="361"/>
      <c r="I22" s="361"/>
      <c r="J22" s="361"/>
      <c r="K22" s="361"/>
      <c r="L22" s="361"/>
      <c r="M22" s="361"/>
      <c r="N22" s="361"/>
      <c r="O22" s="361"/>
      <c r="P22" s="12"/>
    </row>
    <row r="23" spans="1:16" ht="22.5" customHeight="1" x14ac:dyDescent="0.4">
      <c r="A23" s="122" t="str">
        <f>+'PRS-PROJECT'!A23</f>
        <v>BUDGET</v>
      </c>
      <c r="B23" s="120"/>
      <c r="C23" s="120"/>
      <c r="D23" s="120"/>
      <c r="E23" s="65" t="s">
        <v>452</v>
      </c>
      <c r="F23" s="274"/>
      <c r="G23" s="824" t="str">
        <f>+'PRS-PROJECT'!H24</f>
        <v>NASM</v>
      </c>
      <c r="H23" s="824" t="str">
        <f>+'PRS-PROJECT'!I24</f>
        <v>GSM</v>
      </c>
      <c r="I23" s="464" t="str">
        <f>+'PRS-PROJECT'!J24</f>
        <v>COST / NASM</v>
      </c>
      <c r="J23" s="464" t="str">
        <f>+'PRS-PROJECT'!K24</f>
        <v>COST / GSM</v>
      </c>
      <c r="K23" s="123" t="str">
        <f>+'PRS-PROJECT'!L25</f>
        <v>PROJECT POINTS</v>
      </c>
      <c r="L23" s="124"/>
      <c r="M23" s="125" t="e">
        <f>+'PRS-PROJECT'!N25</f>
        <v>#DIV/0!</v>
      </c>
      <c r="N23" s="126" t="str">
        <f>+'PRS-PROJECT'!O25</f>
        <v>/</v>
      </c>
      <c r="O23" s="127">
        <f>+'PRS-PROJECT'!P25</f>
        <v>20</v>
      </c>
      <c r="P23" s="73"/>
    </row>
    <row r="24" spans="1:16" ht="22.5" customHeight="1" x14ac:dyDescent="0.3">
      <c r="A24" s="42" t="str">
        <f>+'PRS-PROJECT'!A25</f>
        <v xml:space="preserve"> PROJECT INITIAL APPROVAL (PROJECT BRIEF):</v>
      </c>
      <c r="B24" s="5"/>
      <c r="C24" s="46"/>
      <c r="D24" s="46"/>
      <c r="E24" s="74">
        <f>+'PRS-PROJECT'!F25</f>
        <v>0</v>
      </c>
      <c r="F24" s="46"/>
      <c r="G24" s="75">
        <f>+'PRS-PROJECT'!H25</f>
        <v>0</v>
      </c>
      <c r="H24" s="75">
        <f>+'PRS-PROJECT'!I25</f>
        <v>0</v>
      </c>
      <c r="I24" s="76" t="e">
        <f>+'PRS-PROJECT'!J25</f>
        <v>#DIV/0!</v>
      </c>
      <c r="J24" s="76" t="e">
        <f>+'PRS-PROJECT'!K25</f>
        <v>#DIV/0!</v>
      </c>
      <c r="K24" s="46"/>
      <c r="L24" s="46"/>
      <c r="M24" s="46"/>
      <c r="N24" s="46"/>
      <c r="O24" s="41"/>
    </row>
    <row r="25" spans="1:16" ht="22.5" customHeight="1" x14ac:dyDescent="0.3">
      <c r="A25" s="42" t="str">
        <f>+'PRS-PROJECT'!A27</f>
        <v xml:space="preserve"> FINAL PROJECT COST:</v>
      </c>
      <c r="B25" s="5"/>
      <c r="C25" s="46"/>
      <c r="D25" s="46"/>
      <c r="E25" s="78">
        <f>+'PRS-PROJECT'!F27</f>
        <v>0</v>
      </c>
      <c r="F25" s="46"/>
      <c r="G25" s="75">
        <f>+'PRS-PROJECT'!H27</f>
        <v>0</v>
      </c>
      <c r="H25" s="75">
        <f>+'PRS-PROJECT'!I27</f>
        <v>0</v>
      </c>
      <c r="I25" s="76" t="e">
        <f>+'PRS-PROJECT'!J27</f>
        <v>#DIV/0!</v>
      </c>
      <c r="J25" s="76" t="e">
        <f>+'PRS-PROJECT'!K27</f>
        <v>#DIV/0!</v>
      </c>
      <c r="K25" s="46"/>
      <c r="L25" s="46"/>
      <c r="M25" s="46"/>
      <c r="N25" s="46"/>
      <c r="O25" s="41"/>
    </row>
    <row r="26" spans="1:16" ht="22.5" customHeight="1" thickBot="1" x14ac:dyDescent="0.35">
      <c r="A26" s="42" t="str">
        <f>+'PRS-PROJECT'!A28</f>
        <v xml:space="preserve"> (UNDER) / OVER BUDGET</v>
      </c>
      <c r="B26" s="5"/>
      <c r="C26" s="46"/>
      <c r="D26" s="46"/>
      <c r="E26" s="80">
        <f>+'PRS-PROJECT'!F28</f>
        <v>0</v>
      </c>
      <c r="F26" s="46"/>
      <c r="G26" s="81"/>
      <c r="H26" s="82"/>
      <c r="I26" s="77"/>
      <c r="J26" s="77"/>
      <c r="K26" s="77"/>
      <c r="L26" s="46"/>
      <c r="M26" s="46"/>
      <c r="N26" s="46"/>
      <c r="O26" s="41"/>
    </row>
    <row r="27" spans="1:16" ht="22.5" customHeight="1" thickTop="1" x14ac:dyDescent="0.3">
      <c r="A27" s="42" t="str">
        <f>+'PRS-PROJECT'!A29</f>
        <v xml:space="preserve"> PERCENT (UNDER) / OVER BUDGET</v>
      </c>
      <c r="B27" s="5"/>
      <c r="C27" s="46"/>
      <c r="D27" s="46"/>
      <c r="E27" s="83" t="e">
        <f>+'PRS-PROJECT'!F29</f>
        <v>#DIV/0!</v>
      </c>
      <c r="F27" s="46"/>
      <c r="G27" s="84"/>
      <c r="H27" s="84"/>
      <c r="I27" s="84"/>
      <c r="J27" s="84"/>
      <c r="K27" s="84"/>
      <c r="L27" s="46"/>
      <c r="M27" s="60"/>
      <c r="N27" s="60"/>
      <c r="O27" s="61"/>
      <c r="P27" s="46"/>
    </row>
    <row r="28" spans="1:16" ht="16.5" customHeight="1" x14ac:dyDescent="0.3">
      <c r="A28" s="85" t="str">
        <f>+'PRS-PROJECT'!A30</f>
        <v>REASONS:</v>
      </c>
      <c r="B28" s="86"/>
      <c r="C28" s="86"/>
      <c r="D28" s="87"/>
      <c r="E28" s="88" t="str">
        <f>+'PRS-PROJECT'!F30</f>
        <v>HOW TO IMPROVE:</v>
      </c>
      <c r="F28" s="89"/>
      <c r="G28" s="86"/>
      <c r="H28" s="86"/>
      <c r="I28" s="86"/>
      <c r="J28" s="86"/>
      <c r="K28" s="86"/>
      <c r="L28" s="977"/>
      <c r="M28" s="977"/>
      <c r="N28" s="977"/>
      <c r="O28" s="978"/>
      <c r="P28" s="46"/>
    </row>
    <row r="29" spans="1:16" ht="16.5" customHeight="1" x14ac:dyDescent="0.3">
      <c r="A29" s="962" t="str">
        <f>+'PRS-PROJECT'!B30</f>
        <v xml:space="preserve"> </v>
      </c>
      <c r="B29" s="986"/>
      <c r="C29" s="986"/>
      <c r="D29" s="964"/>
      <c r="E29" s="999" t="str">
        <f>+'PRS-PROJECT'!G30</f>
        <v xml:space="preserve"> </v>
      </c>
      <c r="F29" s="1027"/>
      <c r="G29" s="1027"/>
      <c r="H29" s="1027"/>
      <c r="I29" s="1027"/>
      <c r="J29" s="1027"/>
      <c r="K29" s="1027"/>
      <c r="L29" s="1027"/>
      <c r="M29" s="1027"/>
      <c r="N29" s="1027"/>
      <c r="O29" s="1001"/>
      <c r="P29" s="46"/>
    </row>
    <row r="30" spans="1:16" ht="14.25" customHeight="1" x14ac:dyDescent="0.3">
      <c r="A30" s="962"/>
      <c r="B30" s="986"/>
      <c r="C30" s="986"/>
      <c r="D30" s="964"/>
      <c r="E30" s="999"/>
      <c r="F30" s="1027"/>
      <c r="G30" s="1027"/>
      <c r="H30" s="1027"/>
      <c r="I30" s="1027"/>
      <c r="J30" s="1027"/>
      <c r="K30" s="1027"/>
      <c r="L30" s="1027"/>
      <c r="M30" s="1027"/>
      <c r="N30" s="1027"/>
      <c r="O30" s="1001"/>
      <c r="P30" s="46"/>
    </row>
    <row r="31" spans="1:16" ht="14.25" customHeight="1" x14ac:dyDescent="0.3">
      <c r="A31" s="965"/>
      <c r="B31" s="966"/>
      <c r="C31" s="966"/>
      <c r="D31" s="967"/>
      <c r="E31" s="1002"/>
      <c r="F31" s="1003"/>
      <c r="G31" s="1003"/>
      <c r="H31" s="1003"/>
      <c r="I31" s="1003"/>
      <c r="J31" s="1003"/>
      <c r="K31" s="1003"/>
      <c r="L31" s="1003"/>
      <c r="M31" s="1003"/>
      <c r="N31" s="1003"/>
      <c r="O31" s="1004"/>
      <c r="P31" s="46"/>
    </row>
    <row r="32" spans="1:16" ht="23.25" customHeight="1" x14ac:dyDescent="0.3">
      <c r="A32" s="90"/>
      <c r="B32" s="90"/>
      <c r="C32" s="90"/>
      <c r="D32" s="90"/>
      <c r="E32" s="90"/>
      <c r="F32" s="90"/>
      <c r="G32" s="90"/>
      <c r="H32" s="90"/>
      <c r="I32" s="90"/>
      <c r="J32" s="90"/>
      <c r="K32" s="90"/>
      <c r="L32" s="90"/>
      <c r="M32" s="90"/>
      <c r="N32" s="90"/>
      <c r="O32" s="90"/>
    </row>
    <row r="33" spans="1:17" ht="22.5" customHeight="1" x14ac:dyDescent="0.4">
      <c r="A33" s="64" t="str">
        <f>+'PRS-PROJECT'!A34</f>
        <v>SCHEDULE</v>
      </c>
      <c r="B33" s="46"/>
      <c r="C33" s="46"/>
      <c r="D33" s="46"/>
      <c r="E33" s="91" t="str">
        <f>+'PRS-PROJECT'!G37</f>
        <v xml:space="preserve">ESTIMATED </v>
      </c>
      <c r="F33" s="92"/>
      <c r="G33" s="93"/>
      <c r="H33" s="94" t="s">
        <v>50</v>
      </c>
      <c r="I33" s="92"/>
      <c r="J33" s="95"/>
      <c r="K33" s="68" t="str">
        <f>+'PRS-PROJECT'!L36</f>
        <v>PROJECT POINTS</v>
      </c>
      <c r="L33" s="69"/>
      <c r="M33" s="70" t="e">
        <f>+'PRS-PROJECT'!N36</f>
        <v>#DIV/0!</v>
      </c>
      <c r="N33" s="71" t="str">
        <f>+'PRS-PROJECT'!O36</f>
        <v>/</v>
      </c>
      <c r="O33" s="72">
        <f>+'PRS-PROJECT'!P36</f>
        <v>20</v>
      </c>
    </row>
    <row r="34" spans="1:17" ht="29.25" customHeight="1" x14ac:dyDescent="0.3">
      <c r="A34" s="96"/>
      <c r="B34" s="97"/>
      <c r="C34" s="97"/>
      <c r="D34" s="97"/>
      <c r="E34" s="98" t="str">
        <f>+'PRS-PROJECT'!G38</f>
        <v xml:space="preserve">START DATE </v>
      </c>
      <c r="F34" s="98" t="str">
        <f>+'PRS-PROJECT'!H38</f>
        <v xml:space="preserve">END DATE  </v>
      </c>
      <c r="G34" s="99" t="str">
        <f>+'PRS-PROJECT'!I38</f>
        <v xml:space="preserve"> NUMBER OF DAYS </v>
      </c>
      <c r="H34" s="100" t="str">
        <f>+'PRS-PROJECT'!J38</f>
        <v xml:space="preserve">START DATE   </v>
      </c>
      <c r="I34" s="98" t="str">
        <f>+'PRS-PROJECT'!K38</f>
        <v xml:space="preserve">END DATE  </v>
      </c>
      <c r="J34" s="98" t="str">
        <f>+'PRS-PROJECT'!L38</f>
        <v xml:space="preserve">NUMBER OF DAYS </v>
      </c>
      <c r="K34" s="46"/>
      <c r="L34" s="101"/>
      <c r="M34" s="102"/>
      <c r="N34" s="103"/>
      <c r="O34" s="104"/>
      <c r="P34" s="46"/>
    </row>
    <row r="35" spans="1:17" ht="18.75" customHeight="1" x14ac:dyDescent="0.35">
      <c r="A35" s="105"/>
      <c r="B35" s="97"/>
      <c r="C35" s="97"/>
      <c r="D35" s="97"/>
      <c r="E35" s="106">
        <f>+'PRS-PROJECT'!G46</f>
        <v>0</v>
      </c>
      <c r="F35" s="106">
        <f>+'PRS-PROJECT'!H46</f>
        <v>0</v>
      </c>
      <c r="G35" s="107">
        <f>+'PRS-PROJECT'!I46</f>
        <v>0</v>
      </c>
      <c r="H35" s="106">
        <f>+'PRS-PROJECT'!J46</f>
        <v>0</v>
      </c>
      <c r="I35" s="108">
        <f>+'PRS-PROJECT'!K46</f>
        <v>0</v>
      </c>
      <c r="J35" s="109">
        <f>+'PRS-PROJECT'!L46</f>
        <v>0</v>
      </c>
      <c r="K35" s="46"/>
      <c r="L35" s="110"/>
      <c r="M35" s="111"/>
      <c r="N35" s="112"/>
      <c r="O35" s="113"/>
      <c r="P35" s="46"/>
    </row>
    <row r="36" spans="1:17" ht="19.5" customHeight="1" x14ac:dyDescent="0.3">
      <c r="A36" s="45"/>
      <c r="B36" s="97"/>
      <c r="C36" s="97"/>
      <c r="D36" s="97"/>
      <c r="E36" s="114"/>
      <c r="F36" s="115"/>
      <c r="G36" s="116" t="str">
        <f>+'PRS-PROJECT'!A47</f>
        <v>DAYS (ON) / OFF SCHEDULE</v>
      </c>
      <c r="H36" s="117"/>
      <c r="I36" s="46"/>
      <c r="J36" s="118">
        <f>+'PRS-PROJECT'!L47</f>
        <v>0</v>
      </c>
      <c r="K36" s="46"/>
      <c r="L36" s="46"/>
      <c r="M36" s="46"/>
      <c r="N36" s="46"/>
      <c r="O36" s="41"/>
      <c r="P36" s="46"/>
    </row>
    <row r="37" spans="1:17" ht="19.5" customHeight="1" x14ac:dyDescent="0.3">
      <c r="A37" s="45"/>
      <c r="B37" s="97"/>
      <c r="C37" s="97"/>
      <c r="D37" s="97"/>
      <c r="E37" s="46"/>
      <c r="F37" s="5"/>
      <c r="G37" s="5" t="str">
        <f>+'PRS-PROJECT'!A48</f>
        <v>DAYS PERCENT (ON) / OFF SCHEDULE</v>
      </c>
      <c r="H37" s="46"/>
      <c r="I37" s="46"/>
      <c r="J37" s="119" t="e">
        <f>+'PRS-PROJECT'!L48</f>
        <v>#DIV/0!</v>
      </c>
      <c r="K37" s="46"/>
      <c r="L37" s="46"/>
      <c r="M37" s="46"/>
      <c r="N37" s="46"/>
      <c r="O37" s="41"/>
      <c r="P37" s="46"/>
    </row>
    <row r="38" spans="1:17" ht="16.5" customHeight="1" x14ac:dyDescent="0.3">
      <c r="A38" s="85" t="str">
        <f>+'PRS-PROJECT'!A49</f>
        <v>REASONS:</v>
      </c>
      <c r="B38" s="86"/>
      <c r="C38" s="86"/>
      <c r="D38" s="87"/>
      <c r="E38" s="88" t="str">
        <f>+'PRS-PROJECT'!F49</f>
        <v>HOW TO IMPROVE:</v>
      </c>
      <c r="F38" s="89"/>
      <c r="G38" s="89"/>
      <c r="H38" s="89"/>
      <c r="I38" s="89"/>
      <c r="J38" s="89"/>
      <c r="K38" s="89"/>
      <c r="L38" s="977"/>
      <c r="M38" s="977"/>
      <c r="N38" s="977"/>
      <c r="O38" s="978"/>
      <c r="P38" s="46"/>
    </row>
    <row r="39" spans="1:17" ht="16.5" customHeight="1" x14ac:dyDescent="0.3">
      <c r="A39" s="999" t="str">
        <f>+'PRS-PROJECT'!B49</f>
        <v xml:space="preserve"> </v>
      </c>
      <c r="B39" s="1000"/>
      <c r="C39" s="1000"/>
      <c r="D39" s="1001"/>
      <c r="E39" s="999" t="str">
        <f>+'PRS-PROJECT'!G49</f>
        <v xml:space="preserve"> </v>
      </c>
      <c r="F39" s="1027"/>
      <c r="G39" s="1027"/>
      <c r="H39" s="1027"/>
      <c r="I39" s="1027"/>
      <c r="J39" s="1027"/>
      <c r="K39" s="1027"/>
      <c r="L39" s="1027"/>
      <c r="M39" s="1027"/>
      <c r="N39" s="1027"/>
      <c r="O39" s="1001"/>
      <c r="P39" s="46"/>
    </row>
    <row r="40" spans="1:17" ht="15" customHeight="1" x14ac:dyDescent="0.3">
      <c r="A40" s="999"/>
      <c r="B40" s="1000"/>
      <c r="C40" s="1000"/>
      <c r="D40" s="1001"/>
      <c r="E40" s="999"/>
      <c r="F40" s="1027"/>
      <c r="G40" s="1027"/>
      <c r="H40" s="1027"/>
      <c r="I40" s="1027"/>
      <c r="J40" s="1027"/>
      <c r="K40" s="1027"/>
      <c r="L40" s="1027"/>
      <c r="M40" s="1027"/>
      <c r="N40" s="1027"/>
      <c r="O40" s="1001"/>
      <c r="P40" s="46"/>
    </row>
    <row r="41" spans="1:17" ht="15" customHeight="1" x14ac:dyDescent="0.3">
      <c r="A41" s="1002"/>
      <c r="B41" s="1003"/>
      <c r="C41" s="1003"/>
      <c r="D41" s="1004"/>
      <c r="E41" s="1002"/>
      <c r="F41" s="1003"/>
      <c r="G41" s="1003"/>
      <c r="H41" s="1003"/>
      <c r="I41" s="1003"/>
      <c r="J41" s="1003"/>
      <c r="K41" s="1003"/>
      <c r="L41" s="1003"/>
      <c r="M41" s="1003"/>
      <c r="N41" s="1003"/>
      <c r="O41" s="1004"/>
      <c r="P41" s="46"/>
    </row>
    <row r="42" spans="1:17" ht="18" customHeight="1" x14ac:dyDescent="0.3">
      <c r="A42" s="120"/>
      <c r="B42" s="120"/>
      <c r="C42" s="120"/>
      <c r="D42" s="120"/>
      <c r="E42" s="120"/>
      <c r="F42" s="120"/>
      <c r="G42" s="120"/>
      <c r="H42" s="120"/>
      <c r="I42" s="120"/>
      <c r="J42" s="120"/>
      <c r="K42" s="120"/>
      <c r="L42" s="120"/>
      <c r="M42" s="120"/>
      <c r="N42" s="120"/>
      <c r="O42" s="121"/>
    </row>
    <row r="43" spans="1:17" ht="16.5" customHeight="1" x14ac:dyDescent="0.4">
      <c r="A43" s="122" t="s">
        <v>14</v>
      </c>
      <c r="B43" s="120"/>
      <c r="C43" s="120"/>
      <c r="D43" s="120"/>
      <c r="E43" s="120"/>
      <c r="F43" s="120"/>
      <c r="G43" s="120"/>
      <c r="H43" s="120"/>
      <c r="I43" s="120"/>
      <c r="J43" s="120"/>
      <c r="K43" s="123" t="str">
        <f>+'CLIENT-PROJECT'!K29</f>
        <v>PROJECT POINTS</v>
      </c>
      <c r="L43" s="124"/>
      <c r="M43" s="125">
        <f>+'CLIENT-PROJECT'!M29</f>
        <v>0</v>
      </c>
      <c r="N43" s="126" t="s">
        <v>0</v>
      </c>
      <c r="O43" s="127">
        <f>+'CLIENT-PROJECT'!O29</f>
        <v>30</v>
      </c>
    </row>
    <row r="44" spans="1:17" ht="17.25" customHeight="1" x14ac:dyDescent="0.3">
      <c r="A44" s="42"/>
      <c r="B44" s="5"/>
      <c r="C44" s="5"/>
      <c r="D44" s="84">
        <f>+'CLIENT-PROJECT'!D55</f>
        <v>0</v>
      </c>
      <c r="E44" s="128" t="s">
        <v>21</v>
      </c>
      <c r="F44" s="129" t="str">
        <f>IF('CLIENT-PROJECT'!F55="X",+'CLIENT-PROJECT'!F31," ")&amp;IF(+'CLIENT-PROJECT'!G55="x",+'CLIENT-PROJECT'!G31," ")&amp;IF('CLIENT-PROJECT'!H55="x",+'CLIENT-PROJECT'!H31," ")&amp;IF('CLIENT-PROJECT'!I55="x",+'CLIENT-PROJECT'!I31," ")</f>
        <v xml:space="preserve">    </v>
      </c>
      <c r="G44" s="130"/>
      <c r="H44" s="130"/>
      <c r="I44" s="5"/>
      <c r="J44" s="5"/>
      <c r="K44" s="131"/>
      <c r="L44" s="131"/>
      <c r="M44" s="131"/>
      <c r="N44" s="131"/>
      <c r="O44" s="132"/>
    </row>
    <row r="45" spans="1:17" ht="19.5" customHeight="1" x14ac:dyDescent="0.35">
      <c r="A45" s="908"/>
      <c r="B45" s="909"/>
      <c r="C45" s="909"/>
      <c r="D45" s="913" t="s">
        <v>83</v>
      </c>
      <c r="E45" s="1021" t="str">
        <f>+'CLIENT-PROJECT'!J32</f>
        <v xml:space="preserve">REASONS (IF 50% OR LESS)   </v>
      </c>
      <c r="F45" s="1022"/>
      <c r="G45" s="1023"/>
      <c r="H45" s="990" t="s">
        <v>599</v>
      </c>
      <c r="I45" s="991"/>
      <c r="J45" s="991"/>
      <c r="K45" s="991"/>
      <c r="L45" s="991"/>
      <c r="M45" s="991"/>
      <c r="N45" s="991"/>
      <c r="O45" s="992"/>
    </row>
    <row r="46" spans="1:17" ht="19.5" customHeight="1" x14ac:dyDescent="0.35">
      <c r="A46" s="912"/>
      <c r="B46" s="910"/>
      <c r="C46" s="910"/>
      <c r="D46" s="911"/>
      <c r="E46" s="140"/>
      <c r="F46" s="141"/>
      <c r="G46" s="142"/>
      <c r="H46" s="1075" t="s">
        <v>582</v>
      </c>
      <c r="I46" s="1076"/>
      <c r="J46" s="1076"/>
      <c r="K46" s="1076"/>
      <c r="L46" s="1076"/>
      <c r="M46" s="1076"/>
      <c r="N46" s="1076"/>
      <c r="O46" s="1077"/>
    </row>
    <row r="47" spans="1:17" s="10" customFormat="1" ht="19.5" customHeight="1" x14ac:dyDescent="0.2">
      <c r="A47" s="786" t="str">
        <f>+'CLIENT-PROJECT'!A33</f>
        <v>1) HOW WELL WERE YOU INFORMED DURING THE PROJECT ON:</v>
      </c>
      <c r="B47" s="787"/>
      <c r="C47" s="788"/>
      <c r="D47" s="787"/>
      <c r="E47" s="148"/>
      <c r="F47" s="149"/>
      <c r="G47" s="149"/>
      <c r="H47" s="149"/>
      <c r="I47" s="149"/>
      <c r="J47" s="149"/>
      <c r="K47" s="149"/>
      <c r="L47" s="150"/>
      <c r="M47" s="151"/>
      <c r="N47" s="151"/>
      <c r="O47" s="152"/>
    </row>
    <row r="48" spans="1:17" s="10" customFormat="1" ht="45" customHeight="1" x14ac:dyDescent="0.3">
      <c r="A48" s="960" t="str">
        <f>+'CLIENT-PROJECT'!A34:D34</f>
        <v>BUDGET</v>
      </c>
      <c r="B48" s="961"/>
      <c r="C48" s="961"/>
      <c r="D48" s="954" t="str">
        <f>IF(+'CLIENT-PROJECT'!F34="x",'CLIENT-PROJECT'!$F$33,"")&amp;IF('CLIENT-PROJECT'!G34="x",'CLIENT-PROJECT'!$G$33,"")&amp;IF('CLIENT-PROJECT'!H34="x",'CLIENT-PROJECT'!$H$33,"")&amp;IF('CLIENT-PROJECT'!I34="x",'CLIENT-PROJECT'!$I$33,"")</f>
        <v/>
      </c>
      <c r="E48" s="1018">
        <f>+'CLIENT-PROJECT'!J34</f>
        <v>0</v>
      </c>
      <c r="F48" s="1019"/>
      <c r="G48" s="1020"/>
      <c r="H48" s="982"/>
      <c r="I48" s="983"/>
      <c r="J48" s="983"/>
      <c r="K48" s="983"/>
      <c r="L48" s="983"/>
      <c r="M48" s="983"/>
      <c r="N48" s="983"/>
      <c r="O48" s="984"/>
      <c r="Q48" s="9"/>
    </row>
    <row r="49" spans="1:17" s="10" customFormat="1" ht="45" customHeight="1" x14ac:dyDescent="0.3">
      <c r="A49" s="960" t="str">
        <f>+'CLIENT-PROJECT'!A35:D35</f>
        <v>SCHEDULE</v>
      </c>
      <c r="B49" s="961"/>
      <c r="C49" s="961"/>
      <c r="D49" s="953" t="str">
        <f>IF(+'CLIENT-PROJECT'!F35="x",'CLIENT-PROJECT'!$F$33,"")&amp;IF('CLIENT-PROJECT'!G35="x",'CLIENT-PROJECT'!$G$33,"")&amp;IF('CLIENT-PROJECT'!H35="x",'CLIENT-PROJECT'!$H$33,"")&amp;IF('CLIENT-PROJECT'!I35="x",'CLIENT-PROJECT'!$I$33,"")</f>
        <v/>
      </c>
      <c r="E49" s="1018">
        <f>+'CLIENT-PROJECT'!J35</f>
        <v>0</v>
      </c>
      <c r="F49" s="1019"/>
      <c r="G49" s="1020"/>
      <c r="H49" s="979"/>
      <c r="I49" s="980"/>
      <c r="J49" s="980"/>
      <c r="K49" s="980"/>
      <c r="L49" s="980"/>
      <c r="M49" s="980"/>
      <c r="N49" s="980"/>
      <c r="O49" s="981"/>
      <c r="Q49" s="9"/>
    </row>
    <row r="50" spans="1:17" s="10" customFormat="1" ht="45" customHeight="1" x14ac:dyDescent="0.3">
      <c r="A50" s="960" t="str">
        <f>+'CLIENT-PROJECT'!A36:D36</f>
        <v>SCOPE OF WORK</v>
      </c>
      <c r="B50" s="961"/>
      <c r="C50" s="961"/>
      <c r="D50" s="953" t="str">
        <f>IF(+'CLIENT-PROJECT'!F36="x",'CLIENT-PROJECT'!$F$33,"")&amp;IF('CLIENT-PROJECT'!G36="x",'CLIENT-PROJECT'!$G$33,"")&amp;IF('CLIENT-PROJECT'!H36="x",'CLIENT-PROJECT'!$H$33,"")&amp;IF('CLIENT-PROJECT'!I36="x",'CLIENT-PROJECT'!$I$33,"")</f>
        <v/>
      </c>
      <c r="E50" s="1018">
        <f>+'CLIENT-PROJECT'!J36</f>
        <v>0</v>
      </c>
      <c r="F50" s="1019"/>
      <c r="G50" s="1020"/>
      <c r="H50" s="979"/>
      <c r="I50" s="980"/>
      <c r="J50" s="980"/>
      <c r="K50" s="980"/>
      <c r="L50" s="980"/>
      <c r="M50" s="980"/>
      <c r="N50" s="980"/>
      <c r="O50" s="981"/>
      <c r="Q50" s="9"/>
    </row>
    <row r="51" spans="1:17" s="10" customFormat="1" ht="45" customHeight="1" x14ac:dyDescent="0.3">
      <c r="A51" s="960" t="str">
        <f>+'CLIENT-PROJECT'!A37:D37</f>
        <v>ROLE AND RESPONSIBILITIES</v>
      </c>
      <c r="B51" s="961"/>
      <c r="C51" s="961"/>
      <c r="D51" s="953" t="str">
        <f>IF(+'CLIENT-PROJECT'!F37="x",'CLIENT-PROJECT'!$F$33,"")&amp;IF('CLIENT-PROJECT'!G37="x",'CLIENT-PROJECT'!$G$33,"")&amp;IF('CLIENT-PROJECT'!H37="x",'CLIENT-PROJECT'!$H$33,"")&amp;IF('CLIENT-PROJECT'!I37="x",'CLIENT-PROJECT'!$I$33,"")</f>
        <v/>
      </c>
      <c r="E51" s="1018">
        <f>+'CLIENT-PROJECT'!J37</f>
        <v>0</v>
      </c>
      <c r="F51" s="1019"/>
      <c r="G51" s="1020"/>
      <c r="H51" s="979"/>
      <c r="I51" s="980"/>
      <c r="J51" s="980"/>
      <c r="K51" s="980"/>
      <c r="L51" s="980"/>
      <c r="M51" s="980"/>
      <c r="N51" s="980"/>
      <c r="O51" s="981"/>
      <c r="Q51" s="9"/>
    </row>
    <row r="52" spans="1:17" s="10" customFormat="1" ht="45" customHeight="1" x14ac:dyDescent="0.3">
      <c r="A52" s="960" t="str">
        <f>+'CLIENT-PROJECT'!A38:D38</f>
        <v>UPCOMING TASKS AND EVENTS</v>
      </c>
      <c r="B52" s="961"/>
      <c r="C52" s="961"/>
      <c r="D52" s="953" t="str">
        <f>IF(+'CLIENT-PROJECT'!F38="x",'CLIENT-PROJECT'!$F$33,"")&amp;IF('CLIENT-PROJECT'!G38="x",'CLIENT-PROJECT'!$G$33,"")&amp;IF('CLIENT-PROJECT'!H38="x",'CLIENT-PROJECT'!$H$33,"")&amp;IF('CLIENT-PROJECT'!I38="x",'CLIENT-PROJECT'!$I$33,"")</f>
        <v/>
      </c>
      <c r="E52" s="1018">
        <f>+'CLIENT-PROJECT'!J38</f>
        <v>0</v>
      </c>
      <c r="F52" s="1019"/>
      <c r="G52" s="1020"/>
      <c r="H52" s="979"/>
      <c r="I52" s="980"/>
      <c r="J52" s="980"/>
      <c r="K52" s="980"/>
      <c r="L52" s="980"/>
      <c r="M52" s="980"/>
      <c r="N52" s="980"/>
      <c r="O52" s="981"/>
      <c r="Q52" s="9"/>
    </row>
    <row r="53" spans="1:17" s="10" customFormat="1" ht="19.5" customHeight="1" x14ac:dyDescent="0.3">
      <c r="A53" s="786" t="str">
        <f>+'CLIENT-PROJECT'!A39</f>
        <v>2) HOW WELL WERE YOUR INTERESTS REPRESENTED BY:</v>
      </c>
      <c r="B53" s="787"/>
      <c r="C53" s="788"/>
      <c r="D53" s="787"/>
      <c r="E53" s="148"/>
      <c r="F53" s="149"/>
      <c r="G53" s="149"/>
      <c r="H53" s="801"/>
      <c r="I53" s="801"/>
      <c r="J53" s="801"/>
      <c r="K53" s="801"/>
      <c r="L53" s="802"/>
      <c r="M53" s="802"/>
      <c r="N53" s="802"/>
      <c r="O53" s="803"/>
      <c r="Q53" s="9"/>
    </row>
    <row r="54" spans="1:17" s="10" customFormat="1" ht="45" customHeight="1" x14ac:dyDescent="0.3">
      <c r="A54" s="960" t="str">
        <f>+'CLIENT-PROJECT'!A40:D40</f>
        <v>THE PROJECT LEADER</v>
      </c>
      <c r="B54" s="961"/>
      <c r="C54" s="961"/>
      <c r="D54" s="904" t="str">
        <f>IF(+'CLIENT-PROJECT'!F40="x",'CLIENT-PROJECT'!$F$33,"")&amp;IF('CLIENT-PROJECT'!G40="x",'CLIENT-PROJECT'!$G$33,"")&amp;IF('CLIENT-PROJECT'!H40="x",'CLIENT-PROJECT'!$H$33,"")&amp;IF('CLIENT-PROJECT'!I40="x",'CLIENT-PROJECT'!$I$33,"")</f>
        <v/>
      </c>
      <c r="E54" s="1018">
        <f>+'CLIENT-PROJECT'!J40</f>
        <v>0</v>
      </c>
      <c r="F54" s="1019"/>
      <c r="G54" s="1020"/>
      <c r="H54" s="982"/>
      <c r="I54" s="983"/>
      <c r="J54" s="983"/>
      <c r="K54" s="983"/>
      <c r="L54" s="983"/>
      <c r="M54" s="983"/>
      <c r="N54" s="983"/>
      <c r="O54" s="984"/>
      <c r="Q54" s="9"/>
    </row>
    <row r="55" spans="1:17" s="10" customFormat="1" ht="45" customHeight="1" x14ac:dyDescent="0.3">
      <c r="A55" s="960" t="str">
        <f>+'CLIENT-PROJECT'!A41:D41</f>
        <v>THE PROJECT MANAGER</v>
      </c>
      <c r="B55" s="961"/>
      <c r="C55" s="961"/>
      <c r="D55" s="904" t="str">
        <f>IF(+'CLIENT-PROJECT'!F41="x",'CLIENT-PROJECT'!$F$33,"")&amp;IF('CLIENT-PROJECT'!G41="x",'CLIENT-PROJECT'!$G$33,"")&amp;IF('CLIENT-PROJECT'!H41="x",'CLIENT-PROJECT'!$H$33,"")&amp;IF('CLIENT-PROJECT'!I41="x",'CLIENT-PROJECT'!$I$33,"")</f>
        <v/>
      </c>
      <c r="E55" s="1018">
        <f>+'CLIENT-PROJECT'!J41</f>
        <v>0</v>
      </c>
      <c r="F55" s="1019"/>
      <c r="G55" s="1020"/>
      <c r="H55" s="979"/>
      <c r="I55" s="980"/>
      <c r="J55" s="980"/>
      <c r="K55" s="980"/>
      <c r="L55" s="980"/>
      <c r="M55" s="980"/>
      <c r="N55" s="980"/>
      <c r="O55" s="981"/>
      <c r="Q55" s="9"/>
    </row>
    <row r="56" spans="1:17" s="10" customFormat="1" ht="45" customHeight="1" x14ac:dyDescent="0.3">
      <c r="A56" s="960" t="str">
        <f>+'CLIENT-PROJECT'!A42:D42</f>
        <v>THE COMMISSIONER</v>
      </c>
      <c r="B56" s="961"/>
      <c r="C56" s="961"/>
      <c r="D56" s="904" t="str">
        <f>IF(+'CLIENT-PROJECT'!F42="x",'CLIENT-PROJECT'!$F$33,"")&amp;IF('CLIENT-PROJECT'!G42="x",'CLIENT-PROJECT'!$G$33,"")&amp;IF('CLIENT-PROJECT'!H42="x",'CLIENT-PROJECT'!$H$33,"")&amp;IF('CLIENT-PROJECT'!I42="x",'CLIENT-PROJECT'!$I$33,"")</f>
        <v/>
      </c>
      <c r="E56" s="1018">
        <f>+'CLIENT-PROJECT'!J42</f>
        <v>0</v>
      </c>
      <c r="F56" s="1019"/>
      <c r="G56" s="1020"/>
      <c r="H56" s="979"/>
      <c r="I56" s="980"/>
      <c r="J56" s="980"/>
      <c r="K56" s="980"/>
      <c r="L56" s="980"/>
      <c r="M56" s="980"/>
      <c r="N56" s="980"/>
      <c r="O56" s="981"/>
      <c r="Q56" s="9"/>
    </row>
    <row r="57" spans="1:17" s="10" customFormat="1" ht="45" customHeight="1" x14ac:dyDescent="0.2">
      <c r="A57" s="960" t="str">
        <f>+'CLIENT-PROJECT'!A43:D43</f>
        <v>THE CONSULTANT</v>
      </c>
      <c r="B57" s="961"/>
      <c r="C57" s="961"/>
      <c r="D57" s="904" t="str">
        <f>IF(+'CLIENT-PROJECT'!F43="x",'CLIENT-PROJECT'!$F$33,"")&amp;IF('CLIENT-PROJECT'!G43="x",'CLIENT-PROJECT'!$G$33,"")&amp;IF('CLIENT-PROJECT'!H43="x",'CLIENT-PROJECT'!$H$33,"")&amp;IF('CLIENT-PROJECT'!I43="x",'CLIENT-PROJECT'!$I$33,"")</f>
        <v/>
      </c>
      <c r="E57" s="1018">
        <f>+'CLIENT-PROJECT'!J43</f>
        <v>0</v>
      </c>
      <c r="F57" s="1019"/>
      <c r="G57" s="1020"/>
      <c r="H57" s="979"/>
      <c r="I57" s="980"/>
      <c r="J57" s="980"/>
      <c r="K57" s="980"/>
      <c r="L57" s="980"/>
      <c r="M57" s="980"/>
      <c r="N57" s="980"/>
      <c r="O57" s="981"/>
    </row>
    <row r="58" spans="1:17" s="10" customFormat="1" ht="19.5" customHeight="1" x14ac:dyDescent="0.2">
      <c r="A58" s="907" t="str">
        <f>+'CLIENT-PROJECT'!A44</f>
        <v>3) HOW WOULD YOU EVALUATE THE FINAL RESULTS OF YOUR PROJECT IN TERMS OF:</v>
      </c>
      <c r="B58" s="787"/>
      <c r="C58" s="788"/>
      <c r="D58" s="787"/>
      <c r="E58" s="148"/>
      <c r="F58" s="149"/>
      <c r="G58" s="149"/>
      <c r="H58" s="801"/>
      <c r="I58" s="801"/>
      <c r="J58" s="801"/>
      <c r="K58" s="801"/>
      <c r="L58" s="802"/>
      <c r="M58" s="802"/>
      <c r="N58" s="802"/>
      <c r="O58" s="803"/>
    </row>
    <row r="59" spans="1:17" s="10" customFormat="1" ht="45" customHeight="1" x14ac:dyDescent="0.2">
      <c r="A59" s="960" t="str">
        <f>+'CLIENT-PROJECT'!A45:D45</f>
        <v>QUALITY OF THE PRODUCT (IE. FINISHES, LIGHTING, VENTILATION, ETC.)</v>
      </c>
      <c r="B59" s="961"/>
      <c r="C59" s="961"/>
      <c r="D59" s="904" t="str">
        <f>IF(+'CLIENT-PROJECT'!F45="x",'CLIENT-PROJECT'!$F$33,"")&amp;IF('CLIENT-PROJECT'!G45="x",'CLIENT-PROJECT'!$G$33,"")&amp;IF('CLIENT-PROJECT'!H45="x",'CLIENT-PROJECT'!$H$33,"")&amp;IF('CLIENT-PROJECT'!I45="x",'CLIENT-PROJECT'!$I$33,"")</f>
        <v/>
      </c>
      <c r="E59" s="1018">
        <f>+'CLIENT-PROJECT'!J45</f>
        <v>0</v>
      </c>
      <c r="F59" s="1019"/>
      <c r="G59" s="1020"/>
      <c r="H59" s="982"/>
      <c r="I59" s="983"/>
      <c r="J59" s="983"/>
      <c r="K59" s="983"/>
      <c r="L59" s="983"/>
      <c r="M59" s="983"/>
      <c r="N59" s="983"/>
      <c r="O59" s="984"/>
    </row>
    <row r="60" spans="1:17" s="10" customFormat="1" ht="45" customHeight="1" x14ac:dyDescent="0.2">
      <c r="A60" s="960" t="str">
        <f>+'CLIENT-PROJECT'!A46:D46</f>
        <v>QUALITY OF SPACE (IE. SIZE, STORAGE, CIRCULATION, ETC.)</v>
      </c>
      <c r="B60" s="961"/>
      <c r="C60" s="961"/>
      <c r="D60" s="904" t="str">
        <f>IF(+'CLIENT-PROJECT'!F46="x",'CLIENT-PROJECT'!$F$33,"")&amp;IF('CLIENT-PROJECT'!G46="x",'CLIENT-PROJECT'!$G$33,"")&amp;IF('CLIENT-PROJECT'!H46="x",'CLIENT-PROJECT'!$H$33,"")&amp;IF('CLIENT-PROJECT'!I46="x",'CLIENT-PROJECT'!$I$33,"")</f>
        <v/>
      </c>
      <c r="E60" s="1018">
        <f>+'CLIENT-PROJECT'!J46</f>
        <v>0</v>
      </c>
      <c r="F60" s="1019"/>
      <c r="G60" s="1020"/>
      <c r="H60" s="979"/>
      <c r="I60" s="980"/>
      <c r="J60" s="980"/>
      <c r="K60" s="980"/>
      <c r="L60" s="980"/>
      <c r="M60" s="980"/>
      <c r="N60" s="980"/>
      <c r="O60" s="981"/>
    </row>
    <row r="61" spans="1:17" s="10" customFormat="1" ht="45" customHeight="1" x14ac:dyDescent="0.2">
      <c r="A61" s="960" t="str">
        <f>+'CLIENT-PROJECT'!A47:D47</f>
        <v>BUDGET / COSTS</v>
      </c>
      <c r="B61" s="961"/>
      <c r="C61" s="961"/>
      <c r="D61" s="904" t="str">
        <f>IF(+'CLIENT-PROJECT'!F47="x",'CLIENT-PROJECT'!$F$33,"")&amp;IF('CLIENT-PROJECT'!G47="x",'CLIENT-PROJECT'!$G$33,"")&amp;IF('CLIENT-PROJECT'!H47="x",'CLIENT-PROJECT'!$H$33,"")&amp;IF('CLIENT-PROJECT'!I47="x",'CLIENT-PROJECT'!$I$33,"")</f>
        <v/>
      </c>
      <c r="E61" s="1018">
        <f>+'CLIENT-PROJECT'!J47</f>
        <v>0</v>
      </c>
      <c r="F61" s="1019"/>
      <c r="G61" s="1020"/>
      <c r="H61" s="979"/>
      <c r="I61" s="980"/>
      <c r="J61" s="980"/>
      <c r="K61" s="980"/>
      <c r="L61" s="980"/>
      <c r="M61" s="980"/>
      <c r="N61" s="980"/>
      <c r="O61" s="981"/>
    </row>
    <row r="62" spans="1:17" s="10" customFormat="1" ht="45" customHeight="1" x14ac:dyDescent="0.2">
      <c r="A62" s="960" t="str">
        <f>+'CLIENT-PROJECT'!A48:D48</f>
        <v>DURATION (IE. SCHEDULE)</v>
      </c>
      <c r="B62" s="961"/>
      <c r="C62" s="961"/>
      <c r="D62" s="904" t="str">
        <f>IF(+'CLIENT-PROJECT'!F48="x",'CLIENT-PROJECT'!$F$33,"")&amp;IF('CLIENT-PROJECT'!G48="x",'CLIENT-PROJECT'!$G$33,"")&amp;IF('CLIENT-PROJECT'!H48="x",'CLIENT-PROJECT'!$H$33,"")&amp;IF('CLIENT-PROJECT'!I48="x",'CLIENT-PROJECT'!$I$33,"")</f>
        <v/>
      </c>
      <c r="E62" s="1018">
        <f>+'CLIENT-PROJECT'!J48</f>
        <v>0</v>
      </c>
      <c r="F62" s="1019"/>
      <c r="G62" s="1020"/>
      <c r="H62" s="979"/>
      <c r="I62" s="980"/>
      <c r="J62" s="980"/>
      <c r="K62" s="980"/>
      <c r="L62" s="980"/>
      <c r="M62" s="980"/>
      <c r="N62" s="980"/>
      <c r="O62" s="981"/>
    </row>
    <row r="63" spans="1:17" s="10" customFormat="1" ht="45" customHeight="1" x14ac:dyDescent="0.2">
      <c r="A63" s="960" t="str">
        <f>+'CLIENT-PROJECT'!A49:D49</f>
        <v>HOW WELL DID THE ACTUAL CONSTRUCTION EVOLVE (IE. NOISE, CLEANLINESS, ATTITUDE FROM WORKERS, ETC.)</v>
      </c>
      <c r="B63" s="961"/>
      <c r="C63" s="961"/>
      <c r="D63" s="904" t="str">
        <f>IF(+'CLIENT-PROJECT'!F49="x",'CLIENT-PROJECT'!$F$33,"")&amp;IF('CLIENT-PROJECT'!G49="x",'CLIENT-PROJECT'!$G$33,"")&amp;IF('CLIENT-PROJECT'!H49="x",'CLIENT-PROJECT'!$H$33,"")&amp;IF('CLIENT-PROJECT'!I49="x",'CLIENT-PROJECT'!$I$33,"")</f>
        <v/>
      </c>
      <c r="E63" s="1018">
        <f>+'CLIENT-PROJECT'!J49</f>
        <v>0</v>
      </c>
      <c r="F63" s="1019"/>
      <c r="G63" s="1020"/>
      <c r="H63" s="979"/>
      <c r="I63" s="980"/>
      <c r="J63" s="980"/>
      <c r="K63" s="980"/>
      <c r="L63" s="980"/>
      <c r="M63" s="980"/>
      <c r="N63" s="980"/>
      <c r="O63" s="981"/>
    </row>
    <row r="64" spans="1:17" s="10" customFormat="1" ht="45" customHeight="1" x14ac:dyDescent="0.2">
      <c r="A64" s="960" t="str">
        <f>+'CLIENT-PROJECT'!A50:D50</f>
        <v>HOW SAFE WAS THE JOB SITE DURING THE PROJECT (HEALTH AND SAFETY CONDITION)</v>
      </c>
      <c r="B64" s="961"/>
      <c r="C64" s="961"/>
      <c r="D64" s="904" t="str">
        <f>IF(+'CLIENT-PROJECT'!F50="x",'CLIENT-PROJECT'!$F$33,"")&amp;IF('CLIENT-PROJECT'!G50="x",'CLIENT-PROJECT'!$G$33,"")&amp;IF('CLIENT-PROJECT'!H50="x",'CLIENT-PROJECT'!$H$33,"")&amp;IF('CLIENT-PROJECT'!I50="x",'CLIENT-PROJECT'!$I$33,"")</f>
        <v/>
      </c>
      <c r="E64" s="1018">
        <f>+'CLIENT-PROJECT'!J50</f>
        <v>0</v>
      </c>
      <c r="F64" s="1019"/>
      <c r="G64" s="1020"/>
      <c r="H64" s="979"/>
      <c r="I64" s="980"/>
      <c r="J64" s="980"/>
      <c r="K64" s="980"/>
      <c r="L64" s="980"/>
      <c r="M64" s="980"/>
      <c r="N64" s="980"/>
      <c r="O64" s="981"/>
    </row>
    <row r="65" spans="1:16" s="10" customFormat="1" ht="19.5" customHeight="1" x14ac:dyDescent="0.2">
      <c r="A65" s="786" t="str">
        <f>+'CLIENT-PROJECT'!A51</f>
        <v>4) GENERAL EVALUATION OF:</v>
      </c>
      <c r="B65" s="787"/>
      <c r="C65" s="788"/>
      <c r="D65" s="787"/>
      <c r="E65" s="1028"/>
      <c r="F65" s="1029"/>
      <c r="G65" s="1030"/>
      <c r="H65" s="801"/>
      <c r="I65" s="801"/>
      <c r="J65" s="801"/>
      <c r="K65" s="801"/>
      <c r="L65" s="802"/>
      <c r="M65" s="802"/>
      <c r="N65" s="802"/>
      <c r="O65" s="803"/>
    </row>
    <row r="66" spans="1:16" s="10" customFormat="1" ht="45" customHeight="1" x14ac:dyDescent="0.2">
      <c r="A66" s="960" t="str">
        <f>+'CLIENT-PROJECT'!A52:D52</f>
        <v>HOW DO YOU FEEL THE FINAL PRODUCT MEETS YOUR EXPECTATIONS</v>
      </c>
      <c r="B66" s="961"/>
      <c r="C66" s="961"/>
      <c r="D66" s="904" t="str">
        <f>IF(+'CLIENT-PROJECT'!F52="x",'CLIENT-PROJECT'!$F$33,"")&amp;IF('CLIENT-PROJECT'!G52="x",'CLIENT-PROJECT'!$G$33,"")&amp;IF('CLIENT-PROJECT'!H52="x",'CLIENT-PROJECT'!$H$33,"")&amp;IF('CLIENT-PROJECT'!I52="x",'CLIENT-PROJECT'!$I$33,"")</f>
        <v/>
      </c>
      <c r="E66" s="1018">
        <f>+'CLIENT-PROJECT'!J52</f>
        <v>0</v>
      </c>
      <c r="F66" s="1019"/>
      <c r="G66" s="1020"/>
      <c r="H66" s="982"/>
      <c r="I66" s="983"/>
      <c r="J66" s="983"/>
      <c r="K66" s="983"/>
      <c r="L66" s="983"/>
      <c r="M66" s="983"/>
      <c r="N66" s="983"/>
      <c r="O66" s="984"/>
    </row>
    <row r="67" spans="1:16" s="10" customFormat="1" ht="45" customHeight="1" x14ac:dyDescent="0.2">
      <c r="A67" s="960" t="str">
        <f>+'CLIENT-PROJECT'!A53:D53</f>
        <v>GENERAL OVERALL SATISFACTION OF PROJECT</v>
      </c>
      <c r="B67" s="961"/>
      <c r="C67" s="961"/>
      <c r="D67" s="904" t="str">
        <f>IF(+'CLIENT-PROJECT'!F53="x",'CLIENT-PROJECT'!$F$33,"")&amp;IF('CLIENT-PROJECT'!G53="x",'CLIENT-PROJECT'!$G$33,"")&amp;IF('CLIENT-PROJECT'!H53="x",'CLIENT-PROJECT'!$H$33,"")&amp;IF('CLIENT-PROJECT'!I53="x",'CLIENT-PROJECT'!$I$33,"")</f>
        <v/>
      </c>
      <c r="E67" s="1018">
        <f>+'CLIENT-PROJECT'!J53</f>
        <v>0</v>
      </c>
      <c r="F67" s="1019"/>
      <c r="G67" s="1020"/>
      <c r="H67" s="979"/>
      <c r="I67" s="980"/>
      <c r="J67" s="980"/>
      <c r="K67" s="980"/>
      <c r="L67" s="980"/>
      <c r="M67" s="980"/>
      <c r="N67" s="980"/>
      <c r="O67" s="981"/>
    </row>
    <row r="68" spans="1:16" s="10" customFormat="1" ht="19.5" customHeight="1" x14ac:dyDescent="0.2">
      <c r="A68" s="786" t="str">
        <f>+'CLIENT-PROJECT'!A56</f>
        <v>5) WHAT IMPROVEMENTS WOULD YOU LIKE TO SEE IN:</v>
      </c>
      <c r="B68" s="787"/>
      <c r="C68" s="788"/>
      <c r="D68" s="787"/>
      <c r="E68" s="148"/>
      <c r="F68" s="149"/>
      <c r="G68" s="149"/>
      <c r="H68" s="801"/>
      <c r="I68" s="801"/>
      <c r="J68" s="801"/>
      <c r="K68" s="801"/>
      <c r="L68" s="802"/>
      <c r="M68" s="802"/>
      <c r="N68" s="802"/>
      <c r="O68" s="803"/>
    </row>
    <row r="69" spans="1:16" s="10" customFormat="1" ht="45" customHeight="1" x14ac:dyDescent="0.2">
      <c r="A69" s="1064" t="str">
        <f>+'CLIENT-PROJECT'!A57</f>
        <v xml:space="preserve">     A) THE HANDLING OF SUBSEQUENT PROJECTS: </v>
      </c>
      <c r="B69" s="1065"/>
      <c r="C69" s="1065"/>
      <c r="D69" s="1066"/>
      <c r="E69" s="1067">
        <f>+'CLIENT-PROJECT'!A58</f>
        <v>0</v>
      </c>
      <c r="F69" s="1068"/>
      <c r="G69" s="1069"/>
      <c r="H69" s="982"/>
      <c r="I69" s="983"/>
      <c r="J69" s="983"/>
      <c r="K69" s="983"/>
      <c r="L69" s="983"/>
      <c r="M69" s="983"/>
      <c r="N69" s="983"/>
      <c r="O69" s="984"/>
    </row>
    <row r="70" spans="1:16" s="10" customFormat="1" ht="45" customHeight="1" x14ac:dyDescent="0.2">
      <c r="A70" s="972" t="str">
        <f>+'CLIENT-PROJECT'!A59</f>
        <v xml:space="preserve">     B) PHYSICAL RESOURCES SERVICE AS A WHOLE: </v>
      </c>
      <c r="B70" s="973"/>
      <c r="C70" s="973"/>
      <c r="D70" s="974"/>
      <c r="E70" s="1061">
        <f>+'CLIENT-PROJECT'!A60</f>
        <v>0</v>
      </c>
      <c r="F70" s="1062"/>
      <c r="G70" s="1063"/>
      <c r="H70" s="1031"/>
      <c r="I70" s="1032"/>
      <c r="J70" s="1032"/>
      <c r="K70" s="1032"/>
      <c r="L70" s="1032"/>
      <c r="M70" s="1032"/>
      <c r="N70" s="1032"/>
      <c r="O70" s="1033"/>
    </row>
    <row r="71" spans="1:16" ht="18" customHeight="1" x14ac:dyDescent="0.3">
      <c r="A71" s="85" t="str">
        <f>+'CLIENT-PROJECT'!A65</f>
        <v>OVERALL REASONS:</v>
      </c>
      <c r="B71" s="86"/>
      <c r="C71" s="86"/>
      <c r="D71" s="87"/>
      <c r="E71" s="88" t="str">
        <f>+'CLIENT-PROJECT'!E65</f>
        <v>OVERALL HOW TO IMPROVE:</v>
      </c>
      <c r="F71" s="89"/>
      <c r="G71" s="89"/>
      <c r="H71" s="89"/>
      <c r="I71" s="89"/>
      <c r="J71" s="89"/>
      <c r="K71" s="89"/>
      <c r="L71" s="977"/>
      <c r="M71" s="977"/>
      <c r="N71" s="977"/>
      <c r="O71" s="978"/>
    </row>
    <row r="72" spans="1:16" ht="18" customHeight="1" x14ac:dyDescent="0.3">
      <c r="A72" s="962">
        <f>+'CLIENT-PROJECT'!B65</f>
        <v>0</v>
      </c>
      <c r="B72" s="963"/>
      <c r="C72" s="963"/>
      <c r="D72" s="964"/>
      <c r="E72" s="962">
        <f>+'CLIENT-PROJECT'!F65</f>
        <v>0</v>
      </c>
      <c r="F72" s="986"/>
      <c r="G72" s="986"/>
      <c r="H72" s="986"/>
      <c r="I72" s="986"/>
      <c r="J72" s="986"/>
      <c r="K72" s="986"/>
      <c r="L72" s="986"/>
      <c r="M72" s="986"/>
      <c r="N72" s="986"/>
      <c r="O72" s="964"/>
    </row>
    <row r="73" spans="1:16" ht="12" customHeight="1" x14ac:dyDescent="0.3">
      <c r="A73" s="962"/>
      <c r="B73" s="963"/>
      <c r="C73" s="963"/>
      <c r="D73" s="964"/>
      <c r="E73" s="962"/>
      <c r="F73" s="986"/>
      <c r="G73" s="986"/>
      <c r="H73" s="986"/>
      <c r="I73" s="986"/>
      <c r="J73" s="986"/>
      <c r="K73" s="986"/>
      <c r="L73" s="986"/>
      <c r="M73" s="986"/>
      <c r="N73" s="986"/>
      <c r="O73" s="964"/>
      <c r="P73" s="46"/>
    </row>
    <row r="74" spans="1:16" ht="12" customHeight="1" x14ac:dyDescent="0.3">
      <c r="A74" s="965"/>
      <c r="B74" s="966"/>
      <c r="C74" s="966"/>
      <c r="D74" s="967"/>
      <c r="E74" s="965"/>
      <c r="F74" s="966"/>
      <c r="G74" s="966"/>
      <c r="H74" s="966"/>
      <c r="I74" s="966"/>
      <c r="J74" s="966"/>
      <c r="K74" s="966"/>
      <c r="L74" s="966"/>
      <c r="M74" s="966"/>
      <c r="N74" s="966"/>
      <c r="O74" s="967"/>
      <c r="P74" s="46"/>
    </row>
    <row r="75" spans="1:16" ht="29.25" customHeight="1" x14ac:dyDescent="0.3">
      <c r="A75" s="120"/>
      <c r="B75" s="120"/>
      <c r="C75" s="120"/>
      <c r="D75" s="120"/>
      <c r="E75" s="120"/>
      <c r="F75" s="120"/>
      <c r="G75" s="120"/>
      <c r="H75" s="120"/>
      <c r="I75" s="120"/>
      <c r="J75" s="120"/>
      <c r="K75" s="120"/>
      <c r="L75" s="120"/>
      <c r="M75" s="120"/>
      <c r="N75" s="120"/>
      <c r="O75" s="121"/>
    </row>
    <row r="76" spans="1:16" ht="19.5" customHeight="1" x14ac:dyDescent="0.4">
      <c r="A76" s="122" t="str">
        <f>+'LEADER-PROJECT'!A27</f>
        <v>PROJECT FEEDBACK FROM LEADER</v>
      </c>
      <c r="B76" s="120"/>
      <c r="C76" s="120"/>
      <c r="D76" s="120"/>
      <c r="E76" s="120"/>
      <c r="F76" s="120"/>
      <c r="G76" s="120"/>
      <c r="H76" s="120"/>
      <c r="I76" s="120"/>
      <c r="J76" s="120"/>
      <c r="K76" s="123" t="str">
        <f>+'LEADER-PROJECT'!K29</f>
        <v>PROJECT POINTS</v>
      </c>
      <c r="L76" s="124"/>
      <c r="M76" s="125">
        <f>+'LEADER-PROJECT'!M29</f>
        <v>0</v>
      </c>
      <c r="N76" s="126" t="s">
        <v>0</v>
      </c>
      <c r="O76" s="127">
        <f>+'LEADER-PROJECT'!O29</f>
        <v>20</v>
      </c>
    </row>
    <row r="77" spans="1:16" ht="19.5" customHeight="1" x14ac:dyDescent="0.3">
      <c r="A77" s="42" t="s">
        <v>296</v>
      </c>
      <c r="B77" s="5"/>
      <c r="C77" s="5"/>
      <c r="D77" s="153">
        <f>+'LEADER-PROJECT'!D44</f>
        <v>0</v>
      </c>
      <c r="E77" s="128" t="s">
        <v>21</v>
      </c>
      <c r="F77" s="154" t="str">
        <f>IF('LEADER-PROJECT'!F44="X",+'LEADER-PROJECT'!F28," ")&amp;IF(+'LEADER-PROJECT'!G44="x",+'LEADER-PROJECT'!G28," ")&amp;IF('LEADER-PROJECT'!H44="x",+'LEADER-PROJECT'!H28," ")&amp;IF('LEADER-PROJECT'!I44="x",+'LEADER-PROJECT'!I28," ")</f>
        <v xml:space="preserve">    </v>
      </c>
      <c r="G77" s="130"/>
      <c r="H77" s="130"/>
      <c r="I77" s="5"/>
      <c r="J77" s="5"/>
      <c r="K77" s="131"/>
      <c r="L77" s="131"/>
      <c r="M77" s="131"/>
      <c r="N77" s="131"/>
      <c r="O77" s="132"/>
    </row>
    <row r="78" spans="1:16" ht="19.5" customHeight="1" x14ac:dyDescent="0.35">
      <c r="A78" s="133"/>
      <c r="B78" s="134"/>
      <c r="C78" s="135"/>
      <c r="D78" s="913" t="s">
        <v>83</v>
      </c>
      <c r="E78" s="1021" t="str">
        <f>+'LEADER-PROJECT'!J30</f>
        <v>REASONS (IF 50% OR LESS)</v>
      </c>
      <c r="F78" s="1022"/>
      <c r="G78" s="1023"/>
      <c r="H78" s="990" t="s">
        <v>266</v>
      </c>
      <c r="I78" s="991"/>
      <c r="J78" s="991"/>
      <c r="K78" s="991"/>
      <c r="L78" s="991"/>
      <c r="M78" s="991"/>
      <c r="N78" s="991"/>
      <c r="O78" s="992"/>
    </row>
    <row r="79" spans="1:16" ht="19.5" customHeight="1" x14ac:dyDescent="0.35">
      <c r="A79" s="136"/>
      <c r="B79" s="137"/>
      <c r="C79" s="138"/>
      <c r="D79" s="139"/>
      <c r="E79" s="140"/>
      <c r="F79" s="141"/>
      <c r="G79" s="142"/>
      <c r="H79" s="800"/>
      <c r="I79" s="141"/>
      <c r="J79" s="141"/>
      <c r="K79" s="141"/>
      <c r="L79" s="799"/>
      <c r="M79" s="975"/>
      <c r="N79" s="975"/>
      <c r="O79" s="976"/>
    </row>
    <row r="80" spans="1:16" s="10" customFormat="1" ht="44.25" customHeight="1" x14ac:dyDescent="0.2">
      <c r="A80" s="958" t="str">
        <f>+'LEADER-PROJECT'!A31:D31</f>
        <v>1- BASE  BUILDING COMPONENT OPTIMIZED (CORRECT USE ON SPACE)</v>
      </c>
      <c r="B80" s="959"/>
      <c r="C80" s="959"/>
      <c r="D80" s="904" t="str">
        <f>IF(+'LEADER-PROJECT'!F31="X",+'LEADER-PROJECT'!$F$30," ")&amp;IF(+'LEADER-PROJECT'!G31="X",'LEADER-PROJECT'!$G$30,"")&amp;IF('LEADER-PROJECT'!H31="X",'LEADER-PROJECT'!$H$30,"")&amp;IF('LEADER-PROJECT'!I31="X",'LEADER-PROJECT'!$I$30,"")</f>
        <v xml:space="preserve"> </v>
      </c>
      <c r="E80" s="1018">
        <f>+'LEADER-PROJECT'!J31</f>
        <v>0</v>
      </c>
      <c r="F80" s="1019"/>
      <c r="G80" s="1020"/>
      <c r="H80" s="982"/>
      <c r="I80" s="983"/>
      <c r="J80" s="983"/>
      <c r="K80" s="983"/>
      <c r="L80" s="983"/>
      <c r="M80" s="983"/>
      <c r="N80" s="983"/>
      <c r="O80" s="984"/>
    </row>
    <row r="81" spans="1:15" s="10" customFormat="1" ht="44.25" customHeight="1" x14ac:dyDescent="0.2">
      <c r="A81" s="958" t="str">
        <f>+'LEADER-PROJECT'!A32:D32</f>
        <v>2- SPACE OPTIMIZATION (USE AND DENSITY OF SPACE)</v>
      </c>
      <c r="B81" s="959"/>
      <c r="C81" s="959"/>
      <c r="D81" s="905" t="str">
        <f>IF(+'LEADER-PROJECT'!F32="X",+'LEADER-PROJECT'!$F$30," ")&amp;IF(+'LEADER-PROJECT'!G32="X",'LEADER-PROJECT'!$G$30,"")&amp;IF('LEADER-PROJECT'!H32="X",'LEADER-PROJECT'!$H$30,"")&amp;IF('LEADER-PROJECT'!I32="X",'LEADER-PROJECT'!$I$30,"")</f>
        <v xml:space="preserve"> </v>
      </c>
      <c r="E81" s="1018">
        <f>+'LEADER-PROJECT'!J32</f>
        <v>0</v>
      </c>
      <c r="F81" s="1019"/>
      <c r="G81" s="1020"/>
      <c r="H81" s="979"/>
      <c r="I81" s="980"/>
      <c r="J81" s="980"/>
      <c r="K81" s="980"/>
      <c r="L81" s="980"/>
      <c r="M81" s="980"/>
      <c r="N81" s="980"/>
      <c r="O81" s="981"/>
    </row>
    <row r="82" spans="1:15" s="10" customFormat="1" ht="44.25" customHeight="1" x14ac:dyDescent="0.2">
      <c r="A82" s="958" t="str">
        <f>+'LEADER-PROJECT'!A33:D33</f>
        <v>3- UNIVERSITY COMMUNITY / STUDENT SPACE IMPROVEMENT</v>
      </c>
      <c r="B82" s="959"/>
      <c r="C82" s="959"/>
      <c r="D82" s="905" t="str">
        <f>IF(+'LEADER-PROJECT'!F33="X",+'LEADER-PROJECT'!$F$30," ")&amp;IF(+'LEADER-PROJECT'!G33="X",'LEADER-PROJECT'!$G$30,"")&amp;IF('LEADER-PROJECT'!H33="X",'LEADER-PROJECT'!$H$30,"")&amp;IF('LEADER-PROJECT'!I33="X",'LEADER-PROJECT'!$I$30,"")</f>
        <v xml:space="preserve"> </v>
      </c>
      <c r="E82" s="1018">
        <f>+'LEADER-PROJECT'!J33</f>
        <v>0</v>
      </c>
      <c r="F82" s="1019"/>
      <c r="G82" s="1020"/>
      <c r="H82" s="979"/>
      <c r="I82" s="980"/>
      <c r="J82" s="980"/>
      <c r="K82" s="980"/>
      <c r="L82" s="980"/>
      <c r="M82" s="980"/>
      <c r="N82" s="980"/>
      <c r="O82" s="981"/>
    </row>
    <row r="83" spans="1:15" s="10" customFormat="1" ht="44.25" customHeight="1" x14ac:dyDescent="0.2">
      <c r="A83" s="958" t="str">
        <f>+'LEADER-PROJECT'!A34:D34</f>
        <v>4- RESPECT ON PROJECT BRIEF PARAMETERS</v>
      </c>
      <c r="B83" s="959"/>
      <c r="C83" s="959"/>
      <c r="D83" s="905" t="str">
        <f>IF(+'LEADER-PROJECT'!F34="X",+'LEADER-PROJECT'!$F$30," ")&amp;IF(+'LEADER-PROJECT'!G34="X",'LEADER-PROJECT'!$G$30,"")&amp;IF('LEADER-PROJECT'!H34="X",'LEADER-PROJECT'!$H$30,"")&amp;IF('LEADER-PROJECT'!I34="X",'LEADER-PROJECT'!$I$30,"")</f>
        <v xml:space="preserve"> </v>
      </c>
      <c r="E83" s="1018">
        <f>+'LEADER-PROJECT'!J34</f>
        <v>0</v>
      </c>
      <c r="F83" s="1019"/>
      <c r="G83" s="1020"/>
      <c r="H83" s="979"/>
      <c r="I83" s="980"/>
      <c r="J83" s="980"/>
      <c r="K83" s="980"/>
      <c r="L83" s="980"/>
      <c r="M83" s="980"/>
      <c r="N83" s="980"/>
      <c r="O83" s="981"/>
    </row>
    <row r="84" spans="1:15" s="10" customFormat="1" ht="44.25" customHeight="1" x14ac:dyDescent="0.2">
      <c r="A84" s="958" t="str">
        <f>+'LEADER-PROJECT'!A35:D35</f>
        <v>5- CLIENTS PROGRAM NEEDS ACHIEVED</v>
      </c>
      <c r="B84" s="959"/>
      <c r="C84" s="959"/>
      <c r="D84" s="905" t="str">
        <f>IF(+'LEADER-PROJECT'!F35="X",+'LEADER-PROJECT'!$F$30," ")&amp;IF(+'LEADER-PROJECT'!G35="X",'LEADER-PROJECT'!$G$30,"")&amp;IF('LEADER-PROJECT'!H35="X",'LEADER-PROJECT'!$H$30,"")&amp;IF('LEADER-PROJECT'!I35="X",'LEADER-PROJECT'!$I$30,"")</f>
        <v xml:space="preserve"> </v>
      </c>
      <c r="E84" s="1018">
        <f>+'LEADER-PROJECT'!J35</f>
        <v>0</v>
      </c>
      <c r="F84" s="1019"/>
      <c r="G84" s="1020"/>
      <c r="H84" s="979"/>
      <c r="I84" s="980"/>
      <c r="J84" s="980"/>
      <c r="K84" s="980"/>
      <c r="L84" s="980"/>
      <c r="M84" s="980"/>
      <c r="N84" s="980"/>
      <c r="O84" s="981"/>
    </row>
    <row r="85" spans="1:15" s="10" customFormat="1" ht="44.25" customHeight="1" x14ac:dyDescent="0.2">
      <c r="A85" s="958" t="str">
        <f>+'LEADER-PROJECT'!A36:D36</f>
        <v xml:space="preserve">6- INNOVATION, BRANDING AND MARKETING (NEW CONCEPTS)  </v>
      </c>
      <c r="B85" s="959"/>
      <c r="C85" s="959"/>
      <c r="D85" s="905" t="str">
        <f>IF(+'LEADER-PROJECT'!F36="X",+'LEADER-PROJECT'!$F$30," ")&amp;IF(+'LEADER-PROJECT'!G36="X",'LEADER-PROJECT'!$G$30,"")&amp;IF('LEADER-PROJECT'!H36="X",'LEADER-PROJECT'!$H$30,"")&amp;IF('LEADER-PROJECT'!I36="X",'LEADER-PROJECT'!$I$30,"")</f>
        <v xml:space="preserve"> </v>
      </c>
      <c r="E85" s="1018">
        <f>+'LEADER-PROJECT'!J36</f>
        <v>0</v>
      </c>
      <c r="F85" s="1019"/>
      <c r="G85" s="1020"/>
      <c r="H85" s="979"/>
      <c r="I85" s="980"/>
      <c r="J85" s="980"/>
      <c r="K85" s="980"/>
      <c r="L85" s="980"/>
      <c r="M85" s="980"/>
      <c r="N85" s="980"/>
      <c r="O85" s="981"/>
    </row>
    <row r="86" spans="1:15" s="10" customFormat="1" ht="44.25" customHeight="1" x14ac:dyDescent="0.2">
      <c r="A86" s="958" t="str">
        <f>+'LEADER-PROJECT'!A37:D37</f>
        <v>7- COMFORT (AIR, AMBIANCE, ACOUSTIC, AESTHETIC)</v>
      </c>
      <c r="B86" s="959"/>
      <c r="C86" s="959"/>
      <c r="D86" s="905" t="str">
        <f>IF(+'LEADER-PROJECT'!F37="X",+'LEADER-PROJECT'!$F$30," ")&amp;IF(+'LEADER-PROJECT'!G37="X",'LEADER-PROJECT'!$G$30,"")&amp;IF('LEADER-PROJECT'!H37="X",'LEADER-PROJECT'!$H$30,"")&amp;IF('LEADER-PROJECT'!I37="X",'LEADER-PROJECT'!$I$30,"")</f>
        <v xml:space="preserve"> </v>
      </c>
      <c r="E86" s="1018">
        <f>+'LEADER-PROJECT'!J37</f>
        <v>0</v>
      </c>
      <c r="F86" s="1019"/>
      <c r="G86" s="1020"/>
      <c r="H86" s="979"/>
      <c r="I86" s="980"/>
      <c r="J86" s="980"/>
      <c r="K86" s="980"/>
      <c r="L86" s="980"/>
      <c r="M86" s="980"/>
      <c r="N86" s="980"/>
      <c r="O86" s="981"/>
    </row>
    <row r="87" spans="1:15" s="10" customFormat="1" ht="44.25" customHeight="1" x14ac:dyDescent="0.2">
      <c r="A87" s="958" t="str">
        <f>+'LEADER-PROJECT'!A38:D38</f>
        <v>8- ENVIRONMENTAL IMPACT ( ENERGY EFFICIENCY, HEALTH &amp; SAFETY)</v>
      </c>
      <c r="B87" s="959"/>
      <c r="C87" s="959"/>
      <c r="D87" s="905" t="str">
        <f>IF(+'LEADER-PROJECT'!F38="X",+'LEADER-PROJECT'!$F$30," ")&amp;IF(+'LEADER-PROJECT'!G38="X",'LEADER-PROJECT'!$G$30,"")&amp;IF('LEADER-PROJECT'!H38="X",'LEADER-PROJECT'!$H$30,"")&amp;IF('LEADER-PROJECT'!I38="X",'LEADER-PROJECT'!$I$30,"")</f>
        <v xml:space="preserve"> </v>
      </c>
      <c r="E87" s="1018">
        <f>+'LEADER-PROJECT'!J38</f>
        <v>0</v>
      </c>
      <c r="F87" s="1019"/>
      <c r="G87" s="1020"/>
      <c r="H87" s="979"/>
      <c r="I87" s="980"/>
      <c r="J87" s="980"/>
      <c r="K87" s="980"/>
      <c r="L87" s="980"/>
      <c r="M87" s="980"/>
      <c r="N87" s="980"/>
      <c r="O87" s="981"/>
    </row>
    <row r="88" spans="1:15" s="10" customFormat="1" ht="44.25" customHeight="1" x14ac:dyDescent="0.2">
      <c r="A88" s="958" t="str">
        <f>+'LEADER-PROJECT'!A39:D39</f>
        <v>9- SYSTEM IMPROVEMENTS / MODERNIZATION</v>
      </c>
      <c r="B88" s="959"/>
      <c r="C88" s="959"/>
      <c r="D88" s="905" t="str">
        <f>IF(+'LEADER-PROJECT'!F39="X",+'LEADER-PROJECT'!$F$30," ")&amp;IF(+'LEADER-PROJECT'!G39="X",'LEADER-PROJECT'!$G$30,"")&amp;IF('LEADER-PROJECT'!H39="X",'LEADER-PROJECT'!$H$30,"")&amp;IF('LEADER-PROJECT'!I39="X",'LEADER-PROJECT'!$I$30,"")</f>
        <v xml:space="preserve"> </v>
      </c>
      <c r="E88" s="1018">
        <f>+'LEADER-PROJECT'!J39</f>
        <v>0</v>
      </c>
      <c r="F88" s="1019"/>
      <c r="G88" s="1020"/>
      <c r="H88" s="979"/>
      <c r="I88" s="980"/>
      <c r="J88" s="980"/>
      <c r="K88" s="980"/>
      <c r="L88" s="980"/>
      <c r="M88" s="980"/>
      <c r="N88" s="980"/>
      <c r="O88" s="981"/>
    </row>
    <row r="89" spans="1:15" s="10" customFormat="1" ht="44.25" customHeight="1" x14ac:dyDescent="0.2">
      <c r="A89" s="958" t="str">
        <f>+'LEADER-PROJECT'!A40:D40</f>
        <v>10- IMPACT ON FCI (FACILITIES CONDITION INDEX)</v>
      </c>
      <c r="B89" s="959"/>
      <c r="C89" s="959"/>
      <c r="D89" s="905" t="str">
        <f>IF(+'LEADER-PROJECT'!F40="X",+'LEADER-PROJECT'!$F$30," ")&amp;IF(+'LEADER-PROJECT'!G40="X",'LEADER-PROJECT'!$G$30,"")&amp;IF('LEADER-PROJECT'!H40="X",'LEADER-PROJECT'!$H$30,"")&amp;IF('LEADER-PROJECT'!I40="X",'LEADER-PROJECT'!$I$30,"")</f>
        <v xml:space="preserve"> </v>
      </c>
      <c r="E89" s="1018">
        <f>+'LEADER-PROJECT'!J40</f>
        <v>0</v>
      </c>
      <c r="F89" s="1019"/>
      <c r="G89" s="1020"/>
      <c r="H89" s="979"/>
      <c r="I89" s="980"/>
      <c r="J89" s="980"/>
      <c r="K89" s="980"/>
      <c r="L89" s="980"/>
      <c r="M89" s="980"/>
      <c r="N89" s="980"/>
      <c r="O89" s="981"/>
    </row>
    <row r="90" spans="1:15" s="10" customFormat="1" ht="44.25" customHeight="1" x14ac:dyDescent="0.2">
      <c r="A90" s="958" t="str">
        <f>+'LEADER-PROJECT'!A41:D41</f>
        <v>11- DURABILITY OF FINISHES</v>
      </c>
      <c r="B90" s="959"/>
      <c r="C90" s="959"/>
      <c r="D90" s="905" t="str">
        <f>IF(+'LEADER-PROJECT'!F41="X",+'LEADER-PROJECT'!$F$30," ")&amp;IF(+'LEADER-PROJECT'!G41="X",'LEADER-PROJECT'!$G$30,"")&amp;IF('LEADER-PROJECT'!H41="X",'LEADER-PROJECT'!$H$30,"")&amp;IF('LEADER-PROJECT'!I41="X",'LEADER-PROJECT'!$I$30,"")</f>
        <v xml:space="preserve"> </v>
      </c>
      <c r="E90" s="1018">
        <f>+'LEADER-PROJECT'!J41</f>
        <v>0</v>
      </c>
      <c r="F90" s="1019"/>
      <c r="G90" s="1020"/>
      <c r="H90" s="979"/>
      <c r="I90" s="980"/>
      <c r="J90" s="980"/>
      <c r="K90" s="980"/>
      <c r="L90" s="980"/>
      <c r="M90" s="980"/>
      <c r="N90" s="980"/>
      <c r="O90" s="981"/>
    </row>
    <row r="91" spans="1:15" s="10" customFormat="1" ht="44.25" customHeight="1" x14ac:dyDescent="0.2">
      <c r="A91" s="958" t="str">
        <f>+'LEADER-PROJECT'!A42:D42</f>
        <v>12- N/A</v>
      </c>
      <c r="B91" s="959"/>
      <c r="C91" s="959"/>
      <c r="D91" s="905" t="str">
        <f>IF(+'LEADER-PROJECT'!F42="X",+'LEADER-PROJECT'!$F$30," ")&amp;IF(+'LEADER-PROJECT'!G42="X",'LEADER-PROJECT'!$G$30,"")&amp;IF('LEADER-PROJECT'!H42="X",'LEADER-PROJECT'!$H$30,"")&amp;IF('LEADER-PROJECT'!I42="X",'LEADER-PROJECT'!$I$30,"")</f>
        <v xml:space="preserve"> </v>
      </c>
      <c r="E91" s="1018">
        <f>+'LEADER-PROJECT'!J42</f>
        <v>0</v>
      </c>
      <c r="F91" s="1019"/>
      <c r="G91" s="1020"/>
      <c r="H91" s="1031"/>
      <c r="I91" s="1032"/>
      <c r="J91" s="1032"/>
      <c r="K91" s="1032"/>
      <c r="L91" s="1032"/>
      <c r="M91" s="1032"/>
      <c r="N91" s="1032"/>
      <c r="O91" s="1033"/>
    </row>
    <row r="92" spans="1:15" ht="17.25" customHeight="1" x14ac:dyDescent="0.3">
      <c r="A92" s="85" t="str">
        <f>+'LEADER-PROJECT'!A49</f>
        <v>OVERALL REASONS:</v>
      </c>
      <c r="B92" s="86"/>
      <c r="C92" s="86"/>
      <c r="D92" s="87"/>
      <c r="E92" s="88" t="str">
        <f>+'LEADER-PROJECT'!E49</f>
        <v>OVERALL HOW TO IMPROVE:</v>
      </c>
      <c r="F92" s="89"/>
      <c r="G92" s="89"/>
      <c r="H92" s="4"/>
      <c r="I92" s="4"/>
      <c r="J92" s="4"/>
      <c r="K92" s="4"/>
      <c r="L92" s="1054"/>
      <c r="M92" s="1054"/>
      <c r="N92" s="1054"/>
      <c r="O92" s="1055"/>
    </row>
    <row r="93" spans="1:15" ht="17.25" customHeight="1" x14ac:dyDescent="0.3">
      <c r="A93" s="962" t="str">
        <f>+'LEADER-PROJECT'!B49</f>
        <v xml:space="preserve"> </v>
      </c>
      <c r="B93" s="963"/>
      <c r="C93" s="963"/>
      <c r="D93" s="964"/>
      <c r="E93" s="962" t="str">
        <f>+'LEADER-PROJECT'!F49</f>
        <v xml:space="preserve"> </v>
      </c>
      <c r="F93" s="986"/>
      <c r="G93" s="986"/>
      <c r="H93" s="986"/>
      <c r="I93" s="986"/>
      <c r="J93" s="986"/>
      <c r="K93" s="986"/>
      <c r="L93" s="986"/>
      <c r="M93" s="986"/>
      <c r="N93" s="986"/>
      <c r="O93" s="964"/>
    </row>
    <row r="94" spans="1:15" ht="11.25" customHeight="1" x14ac:dyDescent="0.3">
      <c r="A94" s="962"/>
      <c r="B94" s="963"/>
      <c r="C94" s="963"/>
      <c r="D94" s="964"/>
      <c r="E94" s="962"/>
      <c r="F94" s="986"/>
      <c r="G94" s="986"/>
      <c r="H94" s="986"/>
      <c r="I94" s="986"/>
      <c r="J94" s="986"/>
      <c r="K94" s="986"/>
      <c r="L94" s="986"/>
      <c r="M94" s="986"/>
      <c r="N94" s="986"/>
      <c r="O94" s="964"/>
    </row>
    <row r="95" spans="1:15" ht="11.25" customHeight="1" x14ac:dyDescent="0.3">
      <c r="A95" s="965"/>
      <c r="B95" s="966"/>
      <c r="C95" s="966"/>
      <c r="D95" s="967"/>
      <c r="E95" s="965"/>
      <c r="F95" s="966"/>
      <c r="G95" s="966"/>
      <c r="H95" s="966"/>
      <c r="I95" s="966"/>
      <c r="J95" s="966"/>
      <c r="K95" s="966"/>
      <c r="L95" s="966"/>
      <c r="M95" s="966"/>
      <c r="N95" s="966"/>
      <c r="O95" s="967"/>
    </row>
    <row r="96" spans="1:15" ht="31.5" customHeight="1" x14ac:dyDescent="0.3">
      <c r="A96" s="5"/>
      <c r="B96" s="5"/>
      <c r="C96" s="5"/>
      <c r="D96" s="5"/>
      <c r="E96" s="5"/>
      <c r="F96" s="5"/>
      <c r="G96" s="5"/>
      <c r="H96" s="5"/>
      <c r="I96" s="5"/>
      <c r="J96" s="5"/>
      <c r="K96" s="5"/>
      <c r="L96" s="5"/>
      <c r="M96" s="5"/>
      <c r="N96" s="5"/>
      <c r="O96" s="155"/>
    </row>
    <row r="97" spans="1:256" ht="20.25" customHeight="1" x14ac:dyDescent="0.4">
      <c r="A97" s="122" t="str">
        <f>+CONTRACTOR!A65</f>
        <v>SECURITY</v>
      </c>
      <c r="B97" s="120"/>
      <c r="C97" s="120"/>
      <c r="D97" s="120"/>
      <c r="E97" s="120"/>
      <c r="F97" s="120"/>
      <c r="G97" s="120"/>
      <c r="H97" s="120"/>
      <c r="I97" s="120"/>
      <c r="J97" s="120"/>
      <c r="K97" s="1044" t="str">
        <f>+CONTRACTOR!K66</f>
        <v>PROJECT POINTS</v>
      </c>
      <c r="L97" s="1045"/>
      <c r="M97" s="157">
        <f>+CONTRACTOR!M66</f>
        <v>10</v>
      </c>
      <c r="N97" s="126" t="s">
        <v>0</v>
      </c>
      <c r="O97" s="127">
        <f>+CONTRACTOR!O66</f>
        <v>10</v>
      </c>
    </row>
    <row r="98" spans="1:256" s="46" customFormat="1" ht="27" customHeight="1" x14ac:dyDescent="0.35">
      <c r="A98" s="158"/>
      <c r="B98" s="159"/>
      <c r="C98" s="160"/>
      <c r="D98" s="160"/>
      <c r="E98" s="161" t="s">
        <v>115</v>
      </c>
      <c r="F98" s="161" t="s">
        <v>114</v>
      </c>
      <c r="G98" s="162"/>
      <c r="H98" s="163"/>
      <c r="I98" s="163"/>
      <c r="J98" s="163"/>
      <c r="K98" s="163"/>
      <c r="L98" s="163"/>
      <c r="M98" s="164"/>
      <c r="N98" s="165"/>
      <c r="O98" s="166"/>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c r="IK98" s="160"/>
      <c r="IL98" s="160"/>
      <c r="IM98" s="160"/>
      <c r="IN98" s="160"/>
      <c r="IO98" s="160"/>
      <c r="IP98" s="160"/>
      <c r="IQ98" s="160"/>
      <c r="IR98" s="160"/>
      <c r="IS98" s="160"/>
      <c r="IT98" s="160"/>
      <c r="IU98" s="160"/>
      <c r="IV98" s="160"/>
    </row>
    <row r="99" spans="1:256" ht="26.25" customHeight="1" x14ac:dyDescent="0.35">
      <c r="A99" s="167" t="str">
        <f>+CONTRACTOR!A72</f>
        <v>TOTAL NOTICES</v>
      </c>
      <c r="B99" s="168"/>
      <c r="C99" s="169"/>
      <c r="D99" s="170"/>
      <c r="E99" s="171">
        <f>+CONTRACTOR!E72</f>
        <v>0</v>
      </c>
      <c r="F99" s="172">
        <f>+CONTRACTOR!F72</f>
        <v>0</v>
      </c>
      <c r="G99" s="1038">
        <f>+CONTRACTOR!G72</f>
        <v>0</v>
      </c>
      <c r="H99" s="1039"/>
      <c r="I99" s="1039"/>
      <c r="J99" s="1039"/>
      <c r="K99" s="1039"/>
      <c r="L99" s="1039"/>
      <c r="M99" s="1039"/>
      <c r="N99" s="1039"/>
      <c r="O99" s="1040"/>
    </row>
    <row r="100" spans="1:256" ht="26.25" customHeight="1" x14ac:dyDescent="0.35">
      <c r="A100" s="173" t="str">
        <f>+CONTRACTOR!A78</f>
        <v>TOTAL INCIDENTS / ACCIDENTS</v>
      </c>
      <c r="B100" s="168"/>
      <c r="C100" s="169"/>
      <c r="D100" s="170"/>
      <c r="E100" s="171">
        <f>+CONTRACTOR!E78</f>
        <v>0</v>
      </c>
      <c r="F100" s="172">
        <f>+CONTRACTOR!F78</f>
        <v>0</v>
      </c>
      <c r="G100" s="1041">
        <f>+CONTRACTOR!G78</f>
        <v>0</v>
      </c>
      <c r="H100" s="1042"/>
      <c r="I100" s="1042"/>
      <c r="J100" s="1042"/>
      <c r="K100" s="1042"/>
      <c r="L100" s="1042"/>
      <c r="M100" s="1042"/>
      <c r="N100" s="1042"/>
      <c r="O100" s="1043"/>
    </row>
    <row r="101" spans="1:256" ht="15.75" customHeight="1" x14ac:dyDescent="0.3">
      <c r="A101" s="85" t="str">
        <f>+CONTRACTOR!A82</f>
        <v>REASONS:</v>
      </c>
      <c r="B101" s="86"/>
      <c r="C101" s="86"/>
      <c r="D101" s="87"/>
      <c r="E101" s="88" t="str">
        <f>+CONTRACTOR!E82</f>
        <v>HOW TO IMPROVE:</v>
      </c>
      <c r="F101" s="89"/>
      <c r="G101" s="89"/>
      <c r="H101" s="89"/>
      <c r="I101" s="89"/>
      <c r="J101" s="89"/>
      <c r="K101" s="89"/>
      <c r="L101" s="977"/>
      <c r="M101" s="977"/>
      <c r="N101" s="977"/>
      <c r="O101" s="978"/>
    </row>
    <row r="102" spans="1:256" ht="15.75" customHeight="1" x14ac:dyDescent="0.3">
      <c r="A102" s="962">
        <f>+CONTRACTOR!B82</f>
        <v>0</v>
      </c>
      <c r="B102" s="963"/>
      <c r="C102" s="963"/>
      <c r="D102" s="964"/>
      <c r="E102" s="962">
        <f>+CONTRACTOR!F82</f>
        <v>0</v>
      </c>
      <c r="F102" s="986"/>
      <c r="G102" s="986"/>
      <c r="H102" s="986"/>
      <c r="I102" s="986"/>
      <c r="J102" s="986"/>
      <c r="K102" s="986"/>
      <c r="L102" s="986"/>
      <c r="M102" s="986"/>
      <c r="N102" s="986"/>
      <c r="O102" s="964"/>
    </row>
    <row r="103" spans="1:256" ht="14.25" customHeight="1" x14ac:dyDescent="0.3">
      <c r="A103" s="962"/>
      <c r="B103" s="963"/>
      <c r="C103" s="963"/>
      <c r="D103" s="964"/>
      <c r="E103" s="962"/>
      <c r="F103" s="986"/>
      <c r="G103" s="986"/>
      <c r="H103" s="986"/>
      <c r="I103" s="986"/>
      <c r="J103" s="986"/>
      <c r="K103" s="986"/>
      <c r="L103" s="986"/>
      <c r="M103" s="986"/>
      <c r="N103" s="986"/>
      <c r="O103" s="964"/>
      <c r="P103" s="46"/>
    </row>
    <row r="104" spans="1:256" ht="10.5" customHeight="1" x14ac:dyDescent="0.3">
      <c r="A104" s="965"/>
      <c r="B104" s="966"/>
      <c r="C104" s="966"/>
      <c r="D104" s="967"/>
      <c r="E104" s="965"/>
      <c r="F104" s="966"/>
      <c r="G104" s="966"/>
      <c r="H104" s="966"/>
      <c r="I104" s="966"/>
      <c r="J104" s="966"/>
      <c r="K104" s="966"/>
      <c r="L104" s="966"/>
      <c r="M104" s="966"/>
      <c r="N104" s="966"/>
      <c r="O104" s="967"/>
      <c r="P104" s="46"/>
    </row>
    <row r="105" spans="1:256" ht="30.75" customHeight="1" x14ac:dyDescent="0.3">
      <c r="A105" s="120"/>
      <c r="B105" s="120"/>
      <c r="C105" s="120"/>
      <c r="D105" s="120"/>
      <c r="E105" s="120"/>
      <c r="F105" s="120"/>
      <c r="G105" s="120"/>
      <c r="H105" s="120"/>
      <c r="I105" s="120"/>
      <c r="J105" s="120"/>
      <c r="K105" s="120"/>
      <c r="L105" s="120"/>
      <c r="M105" s="120"/>
      <c r="N105" s="120"/>
      <c r="O105" s="120"/>
    </row>
    <row r="106" spans="1:256" ht="20.25" customHeight="1" x14ac:dyDescent="0.4">
      <c r="A106" s="122" t="s">
        <v>17</v>
      </c>
      <c r="B106" s="120"/>
      <c r="C106" s="120"/>
      <c r="D106" s="120"/>
      <c r="E106" s="120"/>
      <c r="F106" s="120"/>
      <c r="G106" s="120"/>
      <c r="H106" s="120"/>
      <c r="I106" s="120"/>
      <c r="J106" s="120"/>
      <c r="K106" s="985" t="s">
        <v>11</v>
      </c>
      <c r="L106" s="985"/>
      <c r="M106" s="175" t="e">
        <f>+M97+M43+M33+M23+M76</f>
        <v>#DIV/0!</v>
      </c>
      <c r="N106" s="176" t="s">
        <v>0</v>
      </c>
      <c r="O106" s="177">
        <f>+O97+O43+O33+O23+O76</f>
        <v>100</v>
      </c>
    </row>
    <row r="107" spans="1:256" ht="8.25" customHeight="1" x14ac:dyDescent="0.3">
      <c r="A107" s="42"/>
      <c r="B107" s="5"/>
      <c r="C107" s="5"/>
      <c r="D107" s="5"/>
      <c r="E107" s="5"/>
      <c r="F107" s="5"/>
      <c r="G107" s="5"/>
      <c r="H107" s="5"/>
      <c r="I107" s="5"/>
      <c r="J107" s="5"/>
      <c r="K107" s="5"/>
      <c r="L107" s="5"/>
      <c r="M107" s="5"/>
      <c r="N107" s="5"/>
      <c r="O107" s="178"/>
    </row>
    <row r="108" spans="1:256" ht="20.25" customHeight="1" x14ac:dyDescent="0.3">
      <c r="A108" s="42"/>
      <c r="B108" s="5"/>
      <c r="C108" s="5"/>
      <c r="D108" s="5"/>
      <c r="E108" s="5"/>
      <c r="F108" s="5"/>
      <c r="G108" s="1056" t="s">
        <v>275</v>
      </c>
      <c r="H108" s="1057"/>
      <c r="I108" s="1057"/>
      <c r="J108" s="1057"/>
      <c r="K108" s="1058"/>
      <c r="L108" s="1034" t="e">
        <f>M106/O106</f>
        <v>#DIV/0!</v>
      </c>
      <c r="M108" s="1035"/>
      <c r="N108" s="67"/>
      <c r="O108" s="178"/>
    </row>
    <row r="109" spans="1:256" ht="10.5" customHeight="1" x14ac:dyDescent="0.3">
      <c r="A109" s="42"/>
      <c r="B109" s="5"/>
      <c r="C109" s="5"/>
      <c r="D109" s="5"/>
      <c r="E109" s="5"/>
      <c r="F109" s="5"/>
      <c r="G109" s="1057"/>
      <c r="H109" s="1057"/>
      <c r="I109" s="1057"/>
      <c r="J109" s="1057"/>
      <c r="K109" s="1058"/>
      <c r="L109" s="1036"/>
      <c r="M109" s="1037"/>
      <c r="N109" s="67"/>
      <c r="O109" s="178"/>
    </row>
    <row r="110" spans="1:256" ht="8.25" customHeight="1" x14ac:dyDescent="0.3">
      <c r="A110" s="68"/>
      <c r="B110" s="181"/>
      <c r="C110" s="181"/>
      <c r="D110" s="181"/>
      <c r="E110" s="181"/>
      <c r="F110" s="181"/>
      <c r="G110" s="181"/>
      <c r="H110" s="181"/>
      <c r="I110" s="181"/>
      <c r="J110" s="181"/>
      <c r="K110" s="181"/>
      <c r="L110" s="181"/>
      <c r="M110" s="181"/>
      <c r="N110" s="181"/>
      <c r="O110" s="182"/>
    </row>
    <row r="111" spans="1:256" ht="29.25" customHeight="1" x14ac:dyDescent="0.3"/>
    <row r="112" spans="1:256" ht="20.25" customHeight="1" x14ac:dyDescent="0.4">
      <c r="A112" s="122" t="s">
        <v>96</v>
      </c>
      <c r="B112" s="120"/>
      <c r="C112" s="120"/>
      <c r="D112" s="120"/>
      <c r="E112" s="120"/>
      <c r="F112" s="120"/>
      <c r="G112" s="120"/>
      <c r="H112" s="120"/>
      <c r="I112" s="120"/>
      <c r="J112" s="120"/>
      <c r="K112" s="985"/>
      <c r="L112" s="985"/>
      <c r="M112" s="175"/>
      <c r="N112" s="176"/>
      <c r="O112" s="177"/>
    </row>
    <row r="113" spans="1:16" ht="24" customHeight="1" x14ac:dyDescent="0.3">
      <c r="A113" s="42" t="s">
        <v>256</v>
      </c>
      <c r="B113" s="5"/>
      <c r="C113" s="5"/>
      <c r="D113" s="5"/>
      <c r="G113" s="183" t="s">
        <v>257</v>
      </c>
      <c r="H113" s="179"/>
      <c r="I113" s="14"/>
      <c r="J113" s="14"/>
      <c r="K113" s="14"/>
      <c r="L113" s="184"/>
      <c r="M113" s="185"/>
      <c r="N113" s="5"/>
      <c r="O113" s="178"/>
      <c r="P113" s="9" t="s">
        <v>8</v>
      </c>
    </row>
    <row r="114" spans="1:16" ht="16.5" customHeight="1" x14ac:dyDescent="0.3">
      <c r="A114" s="42"/>
      <c r="B114" s="5" t="s">
        <v>95</v>
      </c>
      <c r="C114" s="5"/>
      <c r="D114" s="5"/>
      <c r="E114" s="5"/>
      <c r="G114" s="5"/>
      <c r="H114" s="14"/>
      <c r="I114" s="834" t="s">
        <v>593</v>
      </c>
      <c r="J114" s="14"/>
      <c r="K114" s="14"/>
      <c r="L114" s="185"/>
      <c r="M114" s="185"/>
      <c r="N114" s="5"/>
      <c r="O114" s="178"/>
    </row>
    <row r="115" spans="1:16" ht="8.25" customHeight="1" x14ac:dyDescent="0.3">
      <c r="A115" s="42"/>
      <c r="B115" s="5"/>
      <c r="C115" s="5"/>
      <c r="D115" s="5"/>
      <c r="E115" s="5"/>
      <c r="F115" s="5"/>
      <c r="G115" s="14"/>
      <c r="H115" s="14"/>
      <c r="I115" s="14"/>
      <c r="J115" s="14"/>
      <c r="K115" s="180"/>
      <c r="L115" s="186"/>
      <c r="M115" s="186"/>
      <c r="N115" s="5"/>
      <c r="O115" s="178"/>
    </row>
    <row r="116" spans="1:16" ht="13.5" customHeight="1" x14ac:dyDescent="0.3">
      <c r="A116" s="68"/>
      <c r="B116" s="181"/>
      <c r="C116" s="181"/>
      <c r="D116" s="181"/>
      <c r="E116" s="181"/>
      <c r="F116" s="181"/>
      <c r="G116" s="187"/>
      <c r="H116" s="187"/>
      <c r="I116" s="187"/>
      <c r="J116" s="187"/>
      <c r="K116" s="187"/>
      <c r="L116" s="188"/>
      <c r="M116" s="188"/>
      <c r="N116" s="181"/>
      <c r="O116" s="182"/>
    </row>
    <row r="117" spans="1:16" ht="5.25" customHeight="1" x14ac:dyDescent="0.3">
      <c r="A117" s="5"/>
      <c r="B117" s="5"/>
      <c r="C117" s="5"/>
      <c r="D117" s="5"/>
      <c r="E117" s="5"/>
      <c r="F117" s="5"/>
      <c r="G117" s="5"/>
      <c r="H117" s="5"/>
      <c r="I117" s="5"/>
      <c r="J117" s="5"/>
      <c r="K117" s="5"/>
      <c r="L117" s="5"/>
      <c r="M117" s="5"/>
      <c r="N117" s="5"/>
      <c r="O117" s="5"/>
    </row>
    <row r="118" spans="1:16" ht="3.75" customHeight="1" x14ac:dyDescent="0.3">
      <c r="A118" s="181"/>
      <c r="B118" s="181"/>
      <c r="C118" s="181"/>
      <c r="D118" s="181"/>
      <c r="E118" s="181"/>
      <c r="F118" s="181"/>
      <c r="G118" s="181"/>
      <c r="H118" s="181"/>
      <c r="I118" s="181"/>
      <c r="J118" s="181"/>
      <c r="K118" s="181"/>
      <c r="L118" s="181"/>
      <c r="M118" s="181"/>
      <c r="N118" s="181"/>
      <c r="O118" s="181"/>
    </row>
    <row r="119" spans="1:16" ht="26.25" customHeight="1" x14ac:dyDescent="0.4">
      <c r="A119" s="189" t="str">
        <f>+CONTRACTOR!D1</f>
        <v>GENERAL CONTRACTOR EVALUATION</v>
      </c>
      <c r="B119" s="120"/>
      <c r="C119" s="120"/>
      <c r="D119" s="190" t="e">
        <f>+CONTRACTOR!M42/100</f>
        <v>#VALUE!</v>
      </c>
      <c r="E119" s="128" t="s">
        <v>21</v>
      </c>
      <c r="F119" s="129" t="e">
        <f>+IF(CONTRACTOR!F59="x",+CONTRACTOR!F42," ")&amp;IF(CONTRACTOR!G59="x",+CONTRACTOR!G42," ")&amp;IF(CONTRACTOR!H59="x",+CONTRACTOR!H42," ")&amp;IF(+CONTRACTOR!I59="x",+CONTRACTOR!I42," ")</f>
        <v>#VALUE!</v>
      </c>
      <c r="H119" s="130" t="s">
        <v>282</v>
      </c>
      <c r="I119" s="191" t="str">
        <f>+CONTRACTOR!D3</f>
        <v>WORK ORDER #4001WO</v>
      </c>
      <c r="J119" s="5"/>
      <c r="K119" s="131"/>
      <c r="L119" s="131"/>
      <c r="M119" s="131"/>
      <c r="N119" s="131"/>
      <c r="O119" s="132"/>
      <c r="P119" s="73"/>
    </row>
    <row r="120" spans="1:16" s="43" customFormat="1" ht="24" customHeight="1" x14ac:dyDescent="0.35">
      <c r="A120" s="192">
        <f>+C15</f>
        <v>0</v>
      </c>
      <c r="B120" s="193"/>
      <c r="C120" s="194"/>
      <c r="D120" s="913" t="s">
        <v>83</v>
      </c>
      <c r="E120" s="1021" t="s">
        <v>595</v>
      </c>
      <c r="F120" s="1022"/>
      <c r="G120" s="1023"/>
      <c r="H120" s="990" t="s">
        <v>266</v>
      </c>
      <c r="I120" s="991"/>
      <c r="J120" s="991"/>
      <c r="K120" s="991"/>
      <c r="L120" s="991"/>
      <c r="M120" s="991"/>
      <c r="N120" s="991"/>
      <c r="O120" s="992"/>
      <c r="P120" s="195"/>
    </row>
    <row r="121" spans="1:16" s="43" customFormat="1" ht="17.25" customHeight="1" x14ac:dyDescent="0.35">
      <c r="A121" s="140"/>
      <c r="B121" s="196"/>
      <c r="C121" s="197"/>
      <c r="D121" s="198"/>
      <c r="E121" s="140"/>
      <c r="F121" s="141"/>
      <c r="G121" s="142"/>
      <c r="H121" s="800"/>
      <c r="I121" s="141"/>
      <c r="J121" s="141"/>
      <c r="K121" s="141"/>
      <c r="L121" s="799"/>
      <c r="M121" s="975"/>
      <c r="N121" s="975"/>
      <c r="O121" s="976"/>
      <c r="P121" s="195"/>
    </row>
    <row r="122" spans="1:16" s="784" customFormat="1" ht="24.75" customHeight="1" x14ac:dyDescent="0.2">
      <c r="A122" s="922" t="str">
        <f>+CONTRACTOR!A44</f>
        <v xml:space="preserve">  PROFESSIONALISM</v>
      </c>
      <c r="B122" s="782"/>
      <c r="C122" s="148"/>
      <c r="D122" s="782"/>
      <c r="E122" s="148"/>
      <c r="F122" s="149"/>
      <c r="G122" s="149"/>
      <c r="H122" s="149"/>
      <c r="I122" s="149"/>
      <c r="J122" s="149"/>
      <c r="K122" s="149"/>
      <c r="L122" s="150"/>
      <c r="M122" s="151"/>
      <c r="N122" s="151"/>
      <c r="O122" s="152"/>
      <c r="P122" s="785"/>
    </row>
    <row r="123" spans="1:16" s="768" customFormat="1" ht="51" customHeight="1" x14ac:dyDescent="0.2">
      <c r="A123" s="958" t="str">
        <f>+CONTRACTOR!A45</f>
        <v>COMMUNICATIONS (EFFECTIVE,  CLEAR, CONCISE, RESPONSIVENESS, COORD. BETWEEN TRADES)</v>
      </c>
      <c r="B123" s="959"/>
      <c r="C123" s="959"/>
      <c r="D123" s="846" t="str">
        <f>+IF(CONTRACTOR!F45="X",CONTRACTOR!$F$44,"")&amp;IF(CONTRACTOR!G45="X",CONTRACTOR!$G$44,"")&amp;IF(CONTRACTOR!H45="X",CONTRACTOR!$H$44,"")&amp;IF(CONTRACTOR!I45="X",CONTRACTOR!$I$44,"")</f>
        <v/>
      </c>
      <c r="E123" s="1018">
        <f>+CONTRACTOR!K45</f>
        <v>0</v>
      </c>
      <c r="F123" s="1019"/>
      <c r="G123" s="1020"/>
      <c r="H123" s="982"/>
      <c r="I123" s="983"/>
      <c r="J123" s="983"/>
      <c r="K123" s="983"/>
      <c r="L123" s="983"/>
      <c r="M123" s="983"/>
      <c r="N123" s="983"/>
      <c r="O123" s="984"/>
      <c r="P123" s="765"/>
    </row>
    <row r="124" spans="1:16" s="768" customFormat="1" ht="51" customHeight="1" x14ac:dyDescent="0.2">
      <c r="A124" s="958" t="str">
        <f>+CONTRACTOR!A46</f>
        <v>CONDUCT (ATTITUDE, RESPECT FOR CLIENT, POLITENESS)</v>
      </c>
      <c r="B124" s="959"/>
      <c r="C124" s="959"/>
      <c r="D124" s="846" t="str">
        <f>+IF(CONTRACTOR!F46="X",CONTRACTOR!$F$44,"")&amp;IF(CONTRACTOR!G46="X",CONTRACTOR!$G$44,"")&amp;IF(CONTRACTOR!H46="X",CONTRACTOR!$H$44,"")&amp;IF(CONTRACTOR!I46="X",CONTRACTOR!$I$44,"")</f>
        <v/>
      </c>
      <c r="E124" s="1018">
        <f>+CONTRACTOR!K46</f>
        <v>0</v>
      </c>
      <c r="F124" s="1019"/>
      <c r="G124" s="1020"/>
      <c r="H124" s="979"/>
      <c r="I124" s="980"/>
      <c r="J124" s="980"/>
      <c r="K124" s="980"/>
      <c r="L124" s="980"/>
      <c r="M124" s="980"/>
      <c r="N124" s="980"/>
      <c r="O124" s="981"/>
      <c r="P124" s="765"/>
    </row>
    <row r="125" spans="1:16" s="768" customFormat="1" ht="51" customHeight="1" x14ac:dyDescent="0.2">
      <c r="A125" s="958" t="str">
        <f>+CONTRACTOR!A47</f>
        <v>SITE ORGANIZATION (MATERIALS STORED PROPERLY, BARRIERS, SITE AND SURROUNDING, AROUND GARAGE BIN)</v>
      </c>
      <c r="B125" s="959"/>
      <c r="C125" s="959"/>
      <c r="D125" s="846" t="str">
        <f>+IF(CONTRACTOR!F47="X",CONTRACTOR!$F$44,"")&amp;IF(CONTRACTOR!G47="X",CONTRACTOR!$G$44,"")&amp;IF(CONTRACTOR!H47="X",CONTRACTOR!$H$44,"")&amp;IF(CONTRACTOR!I47="X",CONTRACTOR!$I$44,"")</f>
        <v/>
      </c>
      <c r="E125" s="1018">
        <f>+CONTRACTOR!K47</f>
        <v>0</v>
      </c>
      <c r="F125" s="1019"/>
      <c r="G125" s="1020"/>
      <c r="H125" s="979"/>
      <c r="I125" s="980"/>
      <c r="J125" s="980"/>
      <c r="K125" s="980"/>
      <c r="L125" s="980"/>
      <c r="M125" s="980"/>
      <c r="N125" s="980"/>
      <c r="O125" s="981"/>
      <c r="P125" s="765"/>
    </row>
    <row r="126" spans="1:16" s="768" customFormat="1" ht="51" customHeight="1" x14ac:dyDescent="0.2">
      <c r="A126" s="958" t="str">
        <f>+CONTRACTOR!A48</f>
        <v>RESPECT OF SCHEDULE (CONTRACTOR RESPECT SCHEDULE)</v>
      </c>
      <c r="B126" s="959"/>
      <c r="C126" s="959"/>
      <c r="D126" s="846" t="str">
        <f>+IF(CONTRACTOR!F48="X",CONTRACTOR!$F$44,"")&amp;IF(CONTRACTOR!G48="X",CONTRACTOR!$G$44,"")&amp;IF(CONTRACTOR!H48="X",CONTRACTOR!$H$44,"")&amp;IF(CONTRACTOR!I48="X",CONTRACTOR!$I$44,"")</f>
        <v/>
      </c>
      <c r="E126" s="1018">
        <f>+CONTRACTOR!K48</f>
        <v>0</v>
      </c>
      <c r="F126" s="1019"/>
      <c r="G126" s="1020"/>
      <c r="H126" s="979"/>
      <c r="I126" s="980"/>
      <c r="J126" s="980"/>
      <c r="K126" s="980"/>
      <c r="L126" s="980"/>
      <c r="M126" s="980"/>
      <c r="N126" s="980"/>
      <c r="O126" s="981"/>
      <c r="P126" s="765"/>
    </row>
    <row r="127" spans="1:16" s="768" customFormat="1" ht="51" customHeight="1" x14ac:dyDescent="0.2">
      <c r="A127" s="958" t="str">
        <f>+CONTRACTOR!A49</f>
        <v>HEALTH AND SAFETY (RESPECT OF OHSARCP, GREEN BOOK, CODE, SECURED SITE)</v>
      </c>
      <c r="B127" s="959"/>
      <c r="C127" s="959"/>
      <c r="D127" s="846" t="str">
        <f>+IF(CONTRACTOR!F49="X",CONTRACTOR!$F$44,"")&amp;IF(CONTRACTOR!G49="X",CONTRACTOR!$G$44,"")&amp;IF(CONTRACTOR!H49="X",CONTRACTOR!$H$44,"")&amp;IF(CONTRACTOR!I49="X",CONTRACTOR!$I$44,"")</f>
        <v/>
      </c>
      <c r="E127" s="1018">
        <f>+CONTRACTOR!K49</f>
        <v>0</v>
      </c>
      <c r="F127" s="1019"/>
      <c r="G127" s="1020"/>
      <c r="H127" s="979"/>
      <c r="I127" s="980"/>
      <c r="J127" s="980"/>
      <c r="K127" s="980"/>
      <c r="L127" s="980"/>
      <c r="M127" s="980"/>
      <c r="N127" s="980"/>
      <c r="O127" s="981"/>
      <c r="P127" s="765"/>
    </row>
    <row r="128" spans="1:16" s="784" customFormat="1" ht="24.75" customHeight="1" x14ac:dyDescent="0.2">
      <c r="A128" s="781" t="str">
        <f>+CONTRACTOR!A50</f>
        <v xml:space="preserve">  ADMINISTRATION</v>
      </c>
      <c r="B128" s="782"/>
      <c r="C128" s="148"/>
      <c r="D128" s="782"/>
      <c r="E128" s="148"/>
      <c r="F128" s="149"/>
      <c r="G128" s="149"/>
      <c r="H128" s="801"/>
      <c r="I128" s="801"/>
      <c r="J128" s="801"/>
      <c r="K128" s="801"/>
      <c r="L128" s="802"/>
      <c r="M128" s="802"/>
      <c r="N128" s="802"/>
      <c r="O128" s="803"/>
      <c r="P128" s="785"/>
    </row>
    <row r="129" spans="1:16" s="768" customFormat="1" ht="51" customHeight="1" x14ac:dyDescent="0.2">
      <c r="A129" s="958" t="str">
        <f>+CONTRACTOR!A51</f>
        <v>PAPERWORK (GENERAL PAPERWORK)</v>
      </c>
      <c r="B129" s="959"/>
      <c r="C129" s="959"/>
      <c r="D129" s="846" t="str">
        <f>+IF(CONTRACTOR!F51="X",CONTRACTOR!$F$44,"")&amp;IF(CONTRACTOR!G51="X",CONTRACTOR!$G$44,"")&amp;IF(CONTRACTOR!H51="X",CONTRACTOR!$H$44,"")&amp;IF(CONTRACTOR!I51="X",CONTRACTOR!$I$44,"")</f>
        <v/>
      </c>
      <c r="E129" s="1018">
        <f>+CONTRACTOR!K51</f>
        <v>0</v>
      </c>
      <c r="F129" s="1019"/>
      <c r="G129" s="1020"/>
      <c r="H129" s="982"/>
      <c r="I129" s="983"/>
      <c r="J129" s="983"/>
      <c r="K129" s="983"/>
      <c r="L129" s="983"/>
      <c r="M129" s="983"/>
      <c r="N129" s="983"/>
      <c r="O129" s="984"/>
      <c r="P129" s="765"/>
    </row>
    <row r="130" spans="1:16" s="768" customFormat="1" ht="51" customHeight="1" x14ac:dyDescent="0.2">
      <c r="A130" s="958" t="str">
        <f>+CONTRACTOR!A52</f>
        <v>EXTRAS / CREDITS (RESPONSIBLE, COSTING)</v>
      </c>
      <c r="B130" s="959"/>
      <c r="C130" s="959"/>
      <c r="D130" s="846" t="str">
        <f>+IF(CONTRACTOR!F52="X",CONTRACTOR!$F$44,"")&amp;IF(CONTRACTOR!G52="X",CONTRACTOR!$G$44,"")&amp;IF(CONTRACTOR!H52="X",CONTRACTOR!$H$44,"")&amp;IF(CONTRACTOR!I52="X",CONTRACTOR!$I$44,"")</f>
        <v/>
      </c>
      <c r="E130" s="1018">
        <f>+CONTRACTOR!K52</f>
        <v>0</v>
      </c>
      <c r="F130" s="1019"/>
      <c r="G130" s="1020"/>
      <c r="H130" s="979"/>
      <c r="I130" s="980"/>
      <c r="J130" s="980"/>
      <c r="K130" s="980"/>
      <c r="L130" s="980"/>
      <c r="M130" s="980"/>
      <c r="N130" s="980"/>
      <c r="O130" s="981"/>
      <c r="P130" s="765"/>
    </row>
    <row r="131" spans="1:16" s="768" customFormat="1" ht="51" customHeight="1" x14ac:dyDescent="0.2">
      <c r="A131" s="958" t="str">
        <f>+CONTRACTOR!A53</f>
        <v>DRAWINGS / MANUALS (AS-BUILTS, FINAL ACCEPTED OWNER MANUALS)</v>
      </c>
      <c r="B131" s="959"/>
      <c r="C131" s="959"/>
      <c r="D131" s="846" t="str">
        <f>+IF(CONTRACTOR!F53="X",CONTRACTOR!$F$44,"")&amp;IF(CONTRACTOR!G53="X",CONTRACTOR!$G$44,"")&amp;IF(CONTRACTOR!H53="X",CONTRACTOR!$H$44,"")&amp;IF(CONTRACTOR!I53="X",CONTRACTOR!$I$44,"")</f>
        <v/>
      </c>
      <c r="E131" s="1018">
        <f>+CONTRACTOR!K53</f>
        <v>0</v>
      </c>
      <c r="F131" s="1019"/>
      <c r="G131" s="1020"/>
      <c r="H131" s="979"/>
      <c r="I131" s="980"/>
      <c r="J131" s="980"/>
      <c r="K131" s="980"/>
      <c r="L131" s="980"/>
      <c r="M131" s="980"/>
      <c r="N131" s="980"/>
      <c r="O131" s="981"/>
      <c r="P131" s="765"/>
    </row>
    <row r="132" spans="1:16" s="784" customFormat="1" ht="24.75" customHeight="1" x14ac:dyDescent="0.2">
      <c r="A132" s="781" t="str">
        <f>+CONTRACTOR!A54</f>
        <v xml:space="preserve">  WORKMANSHIP</v>
      </c>
      <c r="B132" s="782"/>
      <c r="C132" s="148"/>
      <c r="D132" s="782"/>
      <c r="E132" s="148"/>
      <c r="F132" s="149"/>
      <c r="G132" s="149"/>
      <c r="H132" s="801"/>
      <c r="I132" s="801"/>
      <c r="J132" s="801"/>
      <c r="K132" s="801"/>
      <c r="L132" s="802"/>
      <c r="M132" s="802"/>
      <c r="N132" s="802"/>
      <c r="O132" s="803"/>
      <c r="P132" s="785"/>
    </row>
    <row r="133" spans="1:16" s="768" customFormat="1" ht="51" customHeight="1" x14ac:dyDescent="0.2">
      <c r="A133" s="958" t="str">
        <f>+CONTRACTOR!A55</f>
        <v>ARCHITECTURE (AS PER PLAN, SHOP DRAWINGS)</v>
      </c>
      <c r="B133" s="959"/>
      <c r="C133" s="959"/>
      <c r="D133" s="846" t="str">
        <f>+IF(CONTRACTOR!F55="X",CONTRACTOR!$F$44,"")&amp;IF(CONTRACTOR!G55="X",CONTRACTOR!$G$44,"")&amp;IF(CONTRACTOR!H55="X",CONTRACTOR!$H$44,"")&amp;IF(CONTRACTOR!I55="X",CONTRACTOR!$I$44,"")</f>
        <v/>
      </c>
      <c r="E133" s="1018">
        <f>+CONTRACTOR!K55</f>
        <v>0</v>
      </c>
      <c r="F133" s="1019"/>
      <c r="G133" s="1020"/>
      <c r="H133" s="982"/>
      <c r="I133" s="983"/>
      <c r="J133" s="983"/>
      <c r="K133" s="983"/>
      <c r="L133" s="983"/>
      <c r="M133" s="983"/>
      <c r="N133" s="983"/>
      <c r="O133" s="984"/>
      <c r="P133" s="765"/>
    </row>
    <row r="134" spans="1:16" s="768" customFormat="1" ht="51" customHeight="1" x14ac:dyDescent="0.2">
      <c r="A134" s="958" t="str">
        <f>+CONTRACTOR!A56</f>
        <v>MECHANICAL / CONTROLS (AS PER PLAN, SHOP DRAWINGS)</v>
      </c>
      <c r="B134" s="959"/>
      <c r="C134" s="959"/>
      <c r="D134" s="846" t="str">
        <f>+IF(CONTRACTOR!F56="X",CONTRACTOR!$F$44,"")&amp;IF(CONTRACTOR!G56="X",CONTRACTOR!$G$44,"")&amp;IF(CONTRACTOR!H56="X",CONTRACTOR!$H$44,"")&amp;IF(CONTRACTOR!I56="X",CONTRACTOR!$I$44,"")</f>
        <v/>
      </c>
      <c r="E134" s="1018">
        <f>+CONTRACTOR!K56</f>
        <v>0</v>
      </c>
      <c r="F134" s="1019"/>
      <c r="G134" s="1020"/>
      <c r="H134" s="979"/>
      <c r="I134" s="980"/>
      <c r="J134" s="980"/>
      <c r="K134" s="980"/>
      <c r="L134" s="980"/>
      <c r="M134" s="980"/>
      <c r="N134" s="980"/>
      <c r="O134" s="981"/>
      <c r="P134" s="765"/>
    </row>
    <row r="135" spans="1:16" s="768" customFormat="1" ht="51" customHeight="1" x14ac:dyDescent="0.2">
      <c r="A135" s="958" t="str">
        <f>+CONTRACTOR!A57</f>
        <v>ELECTRICAL  (AS PER PLAN, SHOP DRAWINGS)</v>
      </c>
      <c r="B135" s="959"/>
      <c r="C135" s="959"/>
      <c r="D135" s="846" t="str">
        <f>+IF(CONTRACTOR!F57="X",CONTRACTOR!$F$44,"")&amp;IF(CONTRACTOR!G57="X",CONTRACTOR!$G$44,"")&amp;IF(CONTRACTOR!H57="X",CONTRACTOR!$H$44,"")&amp;IF(CONTRACTOR!I57="X",CONTRACTOR!$I$44,"")</f>
        <v/>
      </c>
      <c r="E135" s="1018">
        <f>+CONTRACTOR!K57</f>
        <v>0</v>
      </c>
      <c r="F135" s="1019"/>
      <c r="G135" s="1020"/>
      <c r="H135" s="979"/>
      <c r="I135" s="980"/>
      <c r="J135" s="980"/>
      <c r="K135" s="980"/>
      <c r="L135" s="980"/>
      <c r="M135" s="980"/>
      <c r="N135" s="980"/>
      <c r="O135" s="981"/>
      <c r="P135" s="765"/>
    </row>
    <row r="136" spans="1:16" s="768" customFormat="1" ht="51" customHeight="1" x14ac:dyDescent="0.2">
      <c r="A136" s="958" t="str">
        <f>+CONTRACTOR!A58</f>
        <v>DEFICIENCIES / COMMISSIONING</v>
      </c>
      <c r="B136" s="959"/>
      <c r="C136" s="959"/>
      <c r="D136" s="846" t="str">
        <f>+IF(CONTRACTOR!F58="X",CONTRACTOR!$F$44,"")&amp;IF(CONTRACTOR!G58="X",CONTRACTOR!$G$44,"")&amp;IF(CONTRACTOR!H58="X",CONTRACTOR!$H$44,"")&amp;IF(CONTRACTOR!I58="X",CONTRACTOR!$I$44,"")</f>
        <v/>
      </c>
      <c r="E136" s="1018">
        <f>+CONTRACTOR!K58</f>
        <v>0</v>
      </c>
      <c r="F136" s="1019"/>
      <c r="G136" s="1020"/>
      <c r="H136" s="1031"/>
      <c r="I136" s="1032"/>
      <c r="J136" s="1032"/>
      <c r="K136" s="1032"/>
      <c r="L136" s="1032"/>
      <c r="M136" s="1032"/>
      <c r="N136" s="1032"/>
      <c r="O136" s="1033"/>
      <c r="P136" s="765"/>
    </row>
    <row r="137" spans="1:16" s="79" customFormat="1" ht="17.25" customHeight="1" x14ac:dyDescent="0.3">
      <c r="A137" s="85" t="str">
        <f>+CONTRACTOR!A61</f>
        <v>OVERALL REASONS:</v>
      </c>
      <c r="B137" s="86"/>
      <c r="C137" s="86"/>
      <c r="D137" s="87"/>
      <c r="E137" s="88" t="str">
        <f>+CONTRACTOR!E61</f>
        <v>OVERALL HOW TO IMPROVE:</v>
      </c>
      <c r="F137" s="89"/>
      <c r="G137" s="89"/>
      <c r="H137" s="89"/>
      <c r="I137" s="89"/>
      <c r="J137" s="89"/>
      <c r="K137" s="89"/>
      <c r="L137" s="977"/>
      <c r="M137" s="977"/>
      <c r="N137" s="977"/>
      <c r="O137" s="978"/>
      <c r="P137" s="5"/>
    </row>
    <row r="138" spans="1:16" s="79" customFormat="1" ht="17.25" customHeight="1" x14ac:dyDescent="0.3">
      <c r="A138" s="968">
        <f>+CONTRACTOR!B61</f>
        <v>0</v>
      </c>
      <c r="B138" s="969"/>
      <c r="C138" s="969"/>
      <c r="D138" s="970"/>
      <c r="E138" s="968">
        <f>+CONTRACTOR!F61</f>
        <v>0</v>
      </c>
      <c r="F138" s="1078"/>
      <c r="G138" s="1078"/>
      <c r="H138" s="1078"/>
      <c r="I138" s="1078"/>
      <c r="J138" s="1078"/>
      <c r="K138" s="1078"/>
      <c r="L138" s="1078"/>
      <c r="M138" s="1078"/>
      <c r="N138" s="1078"/>
      <c r="O138" s="1079"/>
      <c r="P138" s="5"/>
    </row>
    <row r="139" spans="1:16" s="79" customFormat="1" ht="12" customHeight="1" x14ac:dyDescent="0.3">
      <c r="A139" s="971"/>
      <c r="B139" s="969"/>
      <c r="C139" s="969"/>
      <c r="D139" s="970"/>
      <c r="E139" s="968"/>
      <c r="F139" s="1078"/>
      <c r="G139" s="1078"/>
      <c r="H139" s="1078"/>
      <c r="I139" s="1078"/>
      <c r="J139" s="1078"/>
      <c r="K139" s="1078"/>
      <c r="L139" s="1078"/>
      <c r="M139" s="1078"/>
      <c r="N139" s="1078"/>
      <c r="O139" s="1079"/>
      <c r="P139" s="5"/>
    </row>
    <row r="140" spans="1:16" s="79" customFormat="1" ht="12" customHeight="1" x14ac:dyDescent="0.3">
      <c r="A140" s="972"/>
      <c r="B140" s="973"/>
      <c r="C140" s="973"/>
      <c r="D140" s="974"/>
      <c r="E140" s="1080"/>
      <c r="F140" s="1081"/>
      <c r="G140" s="1081"/>
      <c r="H140" s="1081"/>
      <c r="I140" s="1081"/>
      <c r="J140" s="1081"/>
      <c r="K140" s="1081"/>
      <c r="L140" s="1081"/>
      <c r="M140" s="1081"/>
      <c r="N140" s="1081"/>
      <c r="O140" s="1082"/>
      <c r="P140" s="5"/>
    </row>
    <row r="141" spans="1:16" ht="22.5" customHeight="1" x14ac:dyDescent="0.3">
      <c r="A141" s="120"/>
      <c r="B141" s="120"/>
      <c r="C141" s="120"/>
      <c r="D141" s="120"/>
      <c r="E141" s="120"/>
      <c r="F141" s="120"/>
      <c r="G141" s="120"/>
      <c r="H141" s="120"/>
      <c r="I141" s="120"/>
      <c r="J141" s="120"/>
      <c r="K141" s="120"/>
      <c r="L141" s="120"/>
      <c r="M141" s="120"/>
      <c r="N141" s="120"/>
      <c r="O141" s="120"/>
    </row>
    <row r="142" spans="1:16" ht="26.25" customHeight="1" x14ac:dyDescent="0.4">
      <c r="A142" s="200" t="str">
        <f>+CONSULTANT!D1</f>
        <v>CONSULTANT EVALUATION</v>
      </c>
      <c r="B142" s="90"/>
      <c r="C142" s="90"/>
      <c r="D142" s="201">
        <f>+CONSULTANT!M43/100</f>
        <v>0</v>
      </c>
      <c r="E142" s="202" t="s">
        <v>21</v>
      </c>
      <c r="F142" s="203" t="str">
        <f>+IF(CONSULTANT!F68="x",+CONSULTANT!F44," ")&amp;IF(+CONSULTANT!G68="x",+CONSULTANT!G44," ")&amp;IF(+CONSULTANT!H68="x",+CONSULTANT!H44," ")&amp;IF(+CONSULTANT!I68="x",+CONSULTANT!I44," ")</f>
        <v xml:space="preserve">    </v>
      </c>
      <c r="G142" s="204"/>
      <c r="H142" s="205" t="str">
        <f>+H119</f>
        <v>OF</v>
      </c>
      <c r="I142" s="206" t="str">
        <f>+CONSULTANT!D3</f>
        <v>WORK ORDER #4001WO</v>
      </c>
      <c r="J142" s="90"/>
      <c r="K142" s="207"/>
      <c r="L142" s="207"/>
      <c r="M142" s="207"/>
      <c r="N142" s="207"/>
      <c r="O142" s="208"/>
      <c r="P142" s="73"/>
    </row>
    <row r="143" spans="1:16" s="43" customFormat="1" ht="24" customHeight="1" x14ac:dyDescent="0.35">
      <c r="A143" s="192">
        <f>+C14</f>
        <v>0</v>
      </c>
      <c r="B143" s="193"/>
      <c r="C143" s="209"/>
      <c r="D143" s="913" t="s">
        <v>83</v>
      </c>
      <c r="E143" s="1021" t="s">
        <v>594</v>
      </c>
      <c r="F143" s="1022"/>
      <c r="G143" s="1023"/>
      <c r="H143" s="990" t="s">
        <v>266</v>
      </c>
      <c r="I143" s="991"/>
      <c r="J143" s="991"/>
      <c r="K143" s="991"/>
      <c r="L143" s="991"/>
      <c r="M143" s="991"/>
      <c r="N143" s="991"/>
      <c r="O143" s="992"/>
      <c r="P143" s="195"/>
    </row>
    <row r="144" spans="1:16" s="43" customFormat="1" ht="16.5" customHeight="1" x14ac:dyDescent="0.35">
      <c r="A144" s="140"/>
      <c r="B144" s="196"/>
      <c r="C144" s="210"/>
      <c r="D144" s="198"/>
      <c r="E144" s="140"/>
      <c r="F144" s="141"/>
      <c r="G144" s="142"/>
      <c r="H144" s="141"/>
      <c r="I144" s="141"/>
      <c r="J144" s="141"/>
      <c r="K144" s="141"/>
      <c r="L144" s="799"/>
      <c r="M144" s="975"/>
      <c r="N144" s="975"/>
      <c r="O144" s="976"/>
      <c r="P144" s="195"/>
    </row>
    <row r="145" spans="1:16" s="784" customFormat="1" ht="19.5" customHeight="1" x14ac:dyDescent="0.2">
      <c r="A145" s="902" t="str">
        <f>+CONSULTANT!A46</f>
        <v xml:space="preserve">  DESIGN</v>
      </c>
      <c r="B145" s="782"/>
      <c r="C145" s="783"/>
      <c r="D145" s="782"/>
      <c r="E145" s="148"/>
      <c r="F145" s="149"/>
      <c r="G145" s="149"/>
      <c r="H145" s="149"/>
      <c r="I145" s="149"/>
      <c r="J145" s="149"/>
      <c r="K145" s="149"/>
      <c r="L145" s="150"/>
      <c r="M145" s="151"/>
      <c r="N145" s="151"/>
      <c r="O145" s="152"/>
      <c r="P145" s="785"/>
    </row>
    <row r="146" spans="1:16" s="768" customFormat="1" ht="51" customHeight="1" x14ac:dyDescent="0.2">
      <c r="A146" s="960" t="str">
        <f>+CONSULTANT!A47</f>
        <v>UNDERSTANDING OF PROJECT OBJECTIVES AND CONSTRAINTS</v>
      </c>
      <c r="B146" s="961"/>
      <c r="C146" s="961"/>
      <c r="D146" s="906" t="str">
        <f>+IF(CONSULTANT!F47="X",CONSULTANT!$F$46,"")&amp;IF(CONSULTANT!G47="X",CONSULTANT!$G$46,"")&amp;IF(CONSULTANT!H47="X",CONSULTANT!$H$46,"")&amp;IF(CONSULTANT!I47="X",CONSULTANT!$I$46,"")</f>
        <v/>
      </c>
      <c r="E146" s="1018">
        <f>+CONSULTANT!J47</f>
        <v>0</v>
      </c>
      <c r="F146" s="1019"/>
      <c r="G146" s="1020"/>
      <c r="H146" s="982"/>
      <c r="I146" s="983"/>
      <c r="J146" s="983"/>
      <c r="K146" s="983"/>
      <c r="L146" s="983"/>
      <c r="M146" s="983"/>
      <c r="N146" s="983"/>
      <c r="O146" s="984"/>
      <c r="P146" s="765"/>
    </row>
    <row r="147" spans="1:16" s="768" customFormat="1" ht="51" customHeight="1" x14ac:dyDescent="0.2">
      <c r="A147" s="960" t="str">
        <f>+CONSULTANT!A48</f>
        <v>RESEARCH FOR BEST SOLUTIONS</v>
      </c>
      <c r="B147" s="961"/>
      <c r="C147" s="961"/>
      <c r="D147" s="906" t="str">
        <f>+IF(CONSULTANT!F48="X",CONSULTANT!$F$46,"")&amp;IF(CONSULTANT!G48="X",CONSULTANT!$G$46,"")&amp;IF(CONSULTANT!H48="X",CONSULTANT!$H$46,"")&amp;IF(CONSULTANT!I48="X",CONSULTANT!$I$46,"")</f>
        <v/>
      </c>
      <c r="E147" s="1018">
        <f>+CONSULTANT!J48</f>
        <v>0</v>
      </c>
      <c r="F147" s="1019"/>
      <c r="G147" s="1020"/>
      <c r="H147" s="979"/>
      <c r="I147" s="980"/>
      <c r="J147" s="980"/>
      <c r="K147" s="980"/>
      <c r="L147" s="980"/>
      <c r="M147" s="980"/>
      <c r="N147" s="980"/>
      <c r="O147" s="981"/>
      <c r="P147" s="765"/>
    </row>
    <row r="148" spans="1:16" s="768" customFormat="1" ht="51" customHeight="1" x14ac:dyDescent="0.2">
      <c r="A148" s="960" t="str">
        <f>+CONSULTANT!A49</f>
        <v>COMMISSIONING (DURING DESIGN, EXECUTION AND HAND-OVER)</v>
      </c>
      <c r="B148" s="961"/>
      <c r="C148" s="961"/>
      <c r="D148" s="906" t="str">
        <f>+IF(CONSULTANT!F49="X",CONSULTANT!$F$46,"")&amp;IF(CONSULTANT!G49="X",CONSULTANT!$G$46,"")&amp;IF(CONSULTANT!H49="X",CONSULTANT!$H$46,"")&amp;IF(CONSULTANT!I49="X",CONSULTANT!$I$46,"")</f>
        <v/>
      </c>
      <c r="E148" s="1018">
        <f>+CONSULTANT!J49</f>
        <v>0</v>
      </c>
      <c r="F148" s="1019"/>
      <c r="G148" s="1020"/>
      <c r="H148" s="979"/>
      <c r="I148" s="980"/>
      <c r="J148" s="980"/>
      <c r="K148" s="980"/>
      <c r="L148" s="980"/>
      <c r="M148" s="980"/>
      <c r="N148" s="980"/>
      <c r="O148" s="981"/>
      <c r="P148" s="765"/>
    </row>
    <row r="149" spans="1:16" s="768" customFormat="1" ht="51" customHeight="1" x14ac:dyDescent="0.2">
      <c r="A149" s="960" t="str">
        <f>+CONSULTANT!A50</f>
        <v>DESIGN WITHIN COST PLAN</v>
      </c>
      <c r="B149" s="961"/>
      <c r="C149" s="961"/>
      <c r="D149" s="906" t="str">
        <f>+IF(CONSULTANT!F50="X",CONSULTANT!$F$46,"")&amp;IF(CONSULTANT!G50="X",CONSULTANT!$G$46,"")&amp;IF(CONSULTANT!H50="X",CONSULTANT!$H$46,"")&amp;IF(CONSULTANT!I50="X",CONSULTANT!$I$46,"")</f>
        <v/>
      </c>
      <c r="E149" s="1018">
        <f>+CONSULTANT!J50</f>
        <v>0</v>
      </c>
      <c r="F149" s="1019"/>
      <c r="G149" s="1020"/>
      <c r="H149" s="979"/>
      <c r="I149" s="980"/>
      <c r="J149" s="980"/>
      <c r="K149" s="980"/>
      <c r="L149" s="980"/>
      <c r="M149" s="980"/>
      <c r="N149" s="980"/>
      <c r="O149" s="981"/>
      <c r="P149" s="765"/>
    </row>
    <row r="150" spans="1:16" s="784" customFormat="1" ht="19.5" customHeight="1" x14ac:dyDescent="0.2">
      <c r="A150" s="902" t="str">
        <f>+CONSULTANT!A51</f>
        <v xml:space="preserve">  QUALITY OF RESULTS</v>
      </c>
      <c r="B150" s="782"/>
      <c r="C150" s="783"/>
      <c r="D150" s="782"/>
      <c r="E150" s="148"/>
      <c r="F150" s="149"/>
      <c r="G150" s="149"/>
      <c r="H150" s="801"/>
      <c r="I150" s="801"/>
      <c r="J150" s="801"/>
      <c r="K150" s="801"/>
      <c r="L150" s="802"/>
      <c r="M150" s="802"/>
      <c r="N150" s="802"/>
      <c r="O150" s="803"/>
      <c r="P150" s="785"/>
    </row>
    <row r="151" spans="1:16" s="768" customFormat="1" ht="51" customHeight="1" x14ac:dyDescent="0.2">
      <c r="A151" s="960" t="str">
        <f>+CONSULTANT!A52</f>
        <v>QUALITY OF WORKING DRAWINGS</v>
      </c>
      <c r="B151" s="961"/>
      <c r="C151" s="961"/>
      <c r="D151" s="906" t="str">
        <f>+IF(CONSULTANT!F52="X",CONSULTANT!$F$46,"")&amp;IF(CONSULTANT!G52="X",CONSULTANT!$G$46,"")&amp;IF(CONSULTANT!H52="X",CONSULTANT!$H$46,"")&amp;IF(CONSULTANT!I52="X",CONSULTANT!$I$46,"")</f>
        <v/>
      </c>
      <c r="E151" s="1018">
        <f>+CONSULTANT!J52</f>
        <v>0</v>
      </c>
      <c r="F151" s="1019"/>
      <c r="G151" s="1020"/>
      <c r="H151" s="982"/>
      <c r="I151" s="983"/>
      <c r="J151" s="983"/>
      <c r="K151" s="983"/>
      <c r="L151" s="983"/>
      <c r="M151" s="983"/>
      <c r="N151" s="983"/>
      <c r="O151" s="984"/>
      <c r="P151" s="765"/>
    </row>
    <row r="152" spans="1:16" s="768" customFormat="1" ht="51" customHeight="1" x14ac:dyDescent="0.2">
      <c r="A152" s="960" t="str">
        <f>+CONSULTANT!A53</f>
        <v>QUALITY OF TENDER DOCUMENTS - ARCHITECTURAL</v>
      </c>
      <c r="B152" s="961"/>
      <c r="C152" s="961"/>
      <c r="D152" s="906" t="str">
        <f>+IF(CONSULTANT!F53="X",CONSULTANT!$F$46,"")&amp;IF(CONSULTANT!G53="X",CONSULTANT!$G$46,"")&amp;IF(CONSULTANT!H53="X",CONSULTANT!$H$46,"")&amp;IF(CONSULTANT!I53="X",CONSULTANT!$I$46,"")</f>
        <v/>
      </c>
      <c r="E152" s="1018">
        <f>+CONSULTANT!J53</f>
        <v>0</v>
      </c>
      <c r="F152" s="1019"/>
      <c r="G152" s="1020"/>
      <c r="H152" s="979"/>
      <c r="I152" s="980"/>
      <c r="J152" s="980"/>
      <c r="K152" s="980"/>
      <c r="L152" s="980"/>
      <c r="M152" s="980"/>
      <c r="N152" s="980"/>
      <c r="O152" s="981"/>
      <c r="P152" s="765"/>
    </row>
    <row r="153" spans="1:16" s="768" customFormat="1" ht="51" customHeight="1" x14ac:dyDescent="0.2">
      <c r="A153" s="960" t="str">
        <f>+CONSULTANT!A54</f>
        <v>QUALITY OF TENDER DOCUMENTS - MECH / ELECT / CONTROLS</v>
      </c>
      <c r="B153" s="961"/>
      <c r="C153" s="961"/>
      <c r="D153" s="906" t="str">
        <f>+IF(CONSULTANT!F54="X",CONSULTANT!$F$46,"")&amp;IF(CONSULTANT!G54="X",CONSULTANT!$G$46,"")&amp;IF(CONSULTANT!H54="X",CONSULTANT!$H$46,"")&amp;IF(CONSULTANT!I54="X",CONSULTANT!$I$46,"")</f>
        <v/>
      </c>
      <c r="E153" s="1018">
        <f>+CONSULTANT!J54</f>
        <v>0</v>
      </c>
      <c r="F153" s="1019"/>
      <c r="G153" s="1020"/>
      <c r="H153" s="979"/>
      <c r="I153" s="980"/>
      <c r="J153" s="980"/>
      <c r="K153" s="980"/>
      <c r="L153" s="980"/>
      <c r="M153" s="980"/>
      <c r="N153" s="980"/>
      <c r="O153" s="981"/>
      <c r="P153" s="765"/>
    </row>
    <row r="154" spans="1:16" s="768" customFormat="1" ht="51" customHeight="1" x14ac:dyDescent="0.2">
      <c r="A154" s="960" t="str">
        <f>+CONSULTANT!A55</f>
        <v>QUALITY CONTROL ON SITE</v>
      </c>
      <c r="B154" s="961"/>
      <c r="C154" s="961"/>
      <c r="D154" s="906" t="str">
        <f>+IF(CONSULTANT!F55="X",CONSULTANT!$F$46,"")&amp;IF(CONSULTANT!G55="X",CONSULTANT!$G$46,"")&amp;IF(CONSULTANT!H55="X",CONSULTANT!$H$46,"")&amp;IF(CONSULTANT!I55="X",CONSULTANT!$I$46,"")</f>
        <v/>
      </c>
      <c r="E154" s="1018">
        <f>+CONSULTANT!J55</f>
        <v>0</v>
      </c>
      <c r="F154" s="1019"/>
      <c r="G154" s="1020"/>
      <c r="H154" s="979"/>
      <c r="I154" s="980"/>
      <c r="J154" s="980"/>
      <c r="K154" s="980"/>
      <c r="L154" s="980"/>
      <c r="M154" s="980"/>
      <c r="N154" s="980"/>
      <c r="O154" s="981"/>
      <c r="P154" s="765"/>
    </row>
    <row r="155" spans="1:16" s="768" customFormat="1" ht="51" customHeight="1" x14ac:dyDescent="0.2">
      <c r="A155" s="960" t="str">
        <f>+CONSULTANT!A56</f>
        <v>QUALITY OF RECORD DOCUMENTS (DRAWINGS, MANUALS)</v>
      </c>
      <c r="B155" s="961"/>
      <c r="C155" s="961"/>
      <c r="D155" s="906" t="str">
        <f>+IF(CONSULTANT!F56="X",CONSULTANT!$F$46,"")&amp;IF(CONSULTANT!G56="X",CONSULTANT!$G$46,"")&amp;IF(CONSULTANT!H56="X",CONSULTANT!$H$46,"")&amp;IF(CONSULTANT!I56="X",CONSULTANT!$I$46,"")</f>
        <v/>
      </c>
      <c r="E155" s="1018">
        <f>+CONSULTANT!J56</f>
        <v>0</v>
      </c>
      <c r="F155" s="1019"/>
      <c r="G155" s="1020"/>
      <c r="H155" s="979"/>
      <c r="I155" s="980"/>
      <c r="J155" s="980"/>
      <c r="K155" s="980"/>
      <c r="L155" s="980"/>
      <c r="M155" s="980"/>
      <c r="N155" s="980"/>
      <c r="O155" s="981"/>
      <c r="P155" s="765"/>
    </row>
    <row r="156" spans="1:16" s="768" customFormat="1" ht="51" customHeight="1" x14ac:dyDescent="0.2">
      <c r="A156" s="960" t="str">
        <f>+CONSULTANT!A57</f>
        <v>DEALING WITH POST WORK DEFICIENCIES</v>
      </c>
      <c r="B156" s="961"/>
      <c r="C156" s="961"/>
      <c r="D156" s="906" t="str">
        <f>+IF(CONSULTANT!F57="X",CONSULTANT!$F$46,"")&amp;IF(CONSULTANT!G57="X",CONSULTANT!$G$46,"")&amp;IF(CONSULTANT!H57="X",CONSULTANT!$H$46,"")&amp;IF(CONSULTANT!I57="X",CONSULTANT!$I$46,"")</f>
        <v/>
      </c>
      <c r="E156" s="1018">
        <f>+CONSULTANT!J57</f>
        <v>0</v>
      </c>
      <c r="F156" s="1019"/>
      <c r="G156" s="1020"/>
      <c r="H156" s="979"/>
      <c r="I156" s="980"/>
      <c r="J156" s="980"/>
      <c r="K156" s="980"/>
      <c r="L156" s="980"/>
      <c r="M156" s="980"/>
      <c r="N156" s="980"/>
      <c r="O156" s="981"/>
      <c r="P156" s="765"/>
    </row>
    <row r="157" spans="1:16" s="784" customFormat="1" ht="19.5" customHeight="1" x14ac:dyDescent="0.2">
      <c r="A157" s="902" t="str">
        <f>+CONSULTANT!A58</f>
        <v xml:space="preserve">  MANAGEMENT</v>
      </c>
      <c r="B157" s="782"/>
      <c r="C157" s="783"/>
      <c r="D157" s="782"/>
      <c r="E157" s="148"/>
      <c r="F157" s="149"/>
      <c r="G157" s="149"/>
      <c r="H157" s="804"/>
      <c r="I157" s="804"/>
      <c r="J157" s="804"/>
      <c r="K157" s="804"/>
      <c r="L157" s="805"/>
      <c r="M157" s="805"/>
      <c r="N157" s="805"/>
      <c r="O157" s="806"/>
      <c r="P157" s="785"/>
    </row>
    <row r="158" spans="1:16" s="768" customFormat="1" ht="51" customHeight="1" x14ac:dyDescent="0.2">
      <c r="A158" s="960" t="str">
        <f>+CONSULTANT!A59</f>
        <v>TIMELY AND ACCURATE PROGRESS REPORTING</v>
      </c>
      <c r="B158" s="961"/>
      <c r="C158" s="961"/>
      <c r="D158" s="906" t="str">
        <f>+IF(CONSULTANT!F59="X",CONSULTANT!$F$46,"")&amp;IF(CONSULTANT!G59="X",CONSULTANT!$G$46,"")&amp;IF(CONSULTANT!H59="X",CONSULTANT!$H$46,"")&amp;IF(CONSULTANT!I59="X",CONSULTANT!$I$46,"")</f>
        <v/>
      </c>
      <c r="E158" s="1018">
        <f>+CONSULTANT!J59</f>
        <v>0</v>
      </c>
      <c r="F158" s="1019"/>
      <c r="G158" s="1020"/>
      <c r="H158" s="982"/>
      <c r="I158" s="983"/>
      <c r="J158" s="983"/>
      <c r="K158" s="983"/>
      <c r="L158" s="983"/>
      <c r="M158" s="983"/>
      <c r="N158" s="983"/>
      <c r="O158" s="984"/>
      <c r="P158" s="765"/>
    </row>
    <row r="159" spans="1:16" s="768" customFormat="1" ht="51" customHeight="1" x14ac:dyDescent="0.2">
      <c r="A159" s="960" t="str">
        <f>+CONSULTANT!A60</f>
        <v>CO-ORDINATION OF SUB-CONSULTANTS</v>
      </c>
      <c r="B159" s="961"/>
      <c r="C159" s="961"/>
      <c r="D159" s="906" t="str">
        <f>+IF(CONSULTANT!F60="X",CONSULTANT!$F$46,"")&amp;IF(CONSULTANT!G60="X",CONSULTANT!$G$46,"")&amp;IF(CONSULTANT!H60="X",CONSULTANT!$H$46,"")&amp;IF(CONSULTANT!I60="X",CONSULTANT!$I$46,"")</f>
        <v/>
      </c>
      <c r="E159" s="1018">
        <f>+CONSULTANT!J60</f>
        <v>0</v>
      </c>
      <c r="F159" s="1019"/>
      <c r="G159" s="1020"/>
      <c r="H159" s="979"/>
      <c r="I159" s="980"/>
      <c r="J159" s="980"/>
      <c r="K159" s="980"/>
      <c r="L159" s="980"/>
      <c r="M159" s="980"/>
      <c r="N159" s="980"/>
      <c r="O159" s="981"/>
      <c r="P159" s="765"/>
    </row>
    <row r="160" spans="1:16" s="768" customFormat="1" ht="51" customHeight="1" x14ac:dyDescent="0.2">
      <c r="A160" s="960" t="str">
        <f>+CONSULTANT!A61</f>
        <v>ON-SCHEDULE DELIVERY OF SERVICES IN EVERY STAGE</v>
      </c>
      <c r="B160" s="961"/>
      <c r="C160" s="961"/>
      <c r="D160" s="906" t="str">
        <f>+IF(CONSULTANT!F61="X",CONSULTANT!$F$46,"")&amp;IF(CONSULTANT!G61="X",CONSULTANT!$G$46,"")&amp;IF(CONSULTANT!H61="X",CONSULTANT!$H$46,"")&amp;IF(CONSULTANT!I61="X",CONSULTANT!$I$46,"")</f>
        <v/>
      </c>
      <c r="E160" s="1018">
        <f>+CONSULTANT!J61</f>
        <v>0</v>
      </c>
      <c r="F160" s="1019"/>
      <c r="G160" s="1020"/>
      <c r="H160" s="979"/>
      <c r="I160" s="980"/>
      <c r="J160" s="980"/>
      <c r="K160" s="980"/>
      <c r="L160" s="980"/>
      <c r="M160" s="980"/>
      <c r="N160" s="980"/>
      <c r="O160" s="981"/>
      <c r="P160" s="765"/>
    </row>
    <row r="161" spans="1:16" s="768" customFormat="1" ht="51" customHeight="1" x14ac:dyDescent="0.2">
      <c r="A161" s="960" t="str">
        <f>+CONSULTANT!A62</f>
        <v>COOPERATION / CONCERN WITH PRS NEEDS</v>
      </c>
      <c r="B161" s="961"/>
      <c r="C161" s="961"/>
      <c r="D161" s="906" t="str">
        <f>+IF(CONSULTANT!F62="X",CONSULTANT!$F$46,"")&amp;IF(CONSULTANT!G62="X",CONSULTANT!$G$46,"")&amp;IF(CONSULTANT!H62="X",CONSULTANT!$H$46,"")&amp;IF(CONSULTANT!I62="X",CONSULTANT!$I$46,"")</f>
        <v/>
      </c>
      <c r="E161" s="1018">
        <f>+CONSULTANT!J62</f>
        <v>0</v>
      </c>
      <c r="F161" s="1019"/>
      <c r="G161" s="1020"/>
      <c r="H161" s="979"/>
      <c r="I161" s="980"/>
      <c r="J161" s="980"/>
      <c r="K161" s="980"/>
      <c r="L161" s="980"/>
      <c r="M161" s="980"/>
      <c r="N161" s="980"/>
      <c r="O161" s="981"/>
      <c r="P161" s="765"/>
    </row>
    <row r="162" spans="1:16" s="784" customFormat="1" ht="19.5" customHeight="1" x14ac:dyDescent="0.2">
      <c r="A162" s="902" t="str">
        <f>+CONSULTANT!A63</f>
        <v xml:space="preserve">  COST</v>
      </c>
      <c r="B162" s="897"/>
      <c r="C162" s="898"/>
      <c r="D162" s="782"/>
      <c r="E162" s="148"/>
      <c r="F162" s="149"/>
      <c r="G162" s="149"/>
      <c r="H162" s="801"/>
      <c r="I162" s="801"/>
      <c r="J162" s="801"/>
      <c r="K162" s="801"/>
      <c r="L162" s="802"/>
      <c r="M162" s="802"/>
      <c r="N162" s="802"/>
      <c r="O162" s="803"/>
      <c r="P162" s="785"/>
    </row>
    <row r="163" spans="1:16" s="768" customFormat="1" ht="51" customHeight="1" x14ac:dyDescent="0.2">
      <c r="A163" s="960" t="str">
        <f>+CONSULTANT!A64</f>
        <v>DETAILED INITIAL COST PLAN</v>
      </c>
      <c r="B163" s="961"/>
      <c r="C163" s="961"/>
      <c r="D163" s="906" t="str">
        <f>+IF(CONSULTANT!F64="X",CONSULTANT!$F$46,"")&amp;IF(CONSULTANT!G64="X",CONSULTANT!$G$46,"")&amp;IF(CONSULTANT!H64="X",CONSULTANT!$H$46,"")&amp;IF(CONSULTANT!I64="X",CONSULTANT!$I$46,"")</f>
        <v/>
      </c>
      <c r="E163" s="1018">
        <f>+CONSULTANT!J64</f>
        <v>0</v>
      </c>
      <c r="F163" s="1019"/>
      <c r="G163" s="1020"/>
      <c r="H163" s="982"/>
      <c r="I163" s="983"/>
      <c r="J163" s="983"/>
      <c r="K163" s="983"/>
      <c r="L163" s="983"/>
      <c r="M163" s="983"/>
      <c r="N163" s="983"/>
      <c r="O163" s="984"/>
      <c r="P163" s="765"/>
    </row>
    <row r="164" spans="1:16" s="768" customFormat="1" ht="51" customHeight="1" x14ac:dyDescent="0.2">
      <c r="A164" s="960" t="str">
        <f>+CONSULTANT!A65</f>
        <v>COST MONITORING OF DESIGN CHANGES</v>
      </c>
      <c r="B164" s="961"/>
      <c r="C164" s="961"/>
      <c r="D164" s="906" t="str">
        <f>+IF(CONSULTANT!F65="X",CONSULTANT!$F$46,"")&amp;IF(CONSULTANT!G65="X",CONSULTANT!$G$46,"")&amp;IF(CONSULTANT!H65="X",CONSULTANT!$H$46,"")&amp;IF(CONSULTANT!I65="X",CONSULTANT!$I$46,"")</f>
        <v/>
      </c>
      <c r="E164" s="1018">
        <f>+CONSULTANT!J65</f>
        <v>0</v>
      </c>
      <c r="F164" s="1019"/>
      <c r="G164" s="1020"/>
      <c r="H164" s="979"/>
      <c r="I164" s="980"/>
      <c r="J164" s="980"/>
      <c r="K164" s="980"/>
      <c r="L164" s="980"/>
      <c r="M164" s="980"/>
      <c r="N164" s="980"/>
      <c r="O164" s="981"/>
      <c r="P164" s="765"/>
    </row>
    <row r="165" spans="1:16" s="768" customFormat="1" ht="51" customHeight="1" x14ac:dyDescent="0.2">
      <c r="A165" s="960" t="str">
        <f>+CONSULTANT!A66</f>
        <v>FINAL COST VERSUS INITIAL ESTIMATE</v>
      </c>
      <c r="B165" s="961"/>
      <c r="C165" s="961"/>
      <c r="D165" s="906" t="str">
        <f>+IF(CONSULTANT!F66="X",CONSULTANT!$F$46,"")&amp;IF(CONSULTANT!G66="X",CONSULTANT!$G$46,"")&amp;IF(CONSULTANT!H66="X",CONSULTANT!$H$46,"")&amp;IF(CONSULTANT!I66="X",CONSULTANT!$I$46,"")</f>
        <v/>
      </c>
      <c r="E165" s="1018">
        <f>+CONSULTANT!J66</f>
        <v>0</v>
      </c>
      <c r="F165" s="1019"/>
      <c r="G165" s="1020"/>
      <c r="H165" s="1031"/>
      <c r="I165" s="1032"/>
      <c r="J165" s="1032"/>
      <c r="K165" s="1032"/>
      <c r="L165" s="1032"/>
      <c r="M165" s="1032"/>
      <c r="N165" s="1032"/>
      <c r="O165" s="1033"/>
      <c r="P165" s="765"/>
    </row>
    <row r="166" spans="1:16" s="79" customFormat="1" ht="16.5" customHeight="1" x14ac:dyDescent="0.3">
      <c r="A166" s="85" t="str">
        <f>+CONSULTANT!A69</f>
        <v>OVERALL REASONS:</v>
      </c>
      <c r="B166" s="86"/>
      <c r="C166" s="86"/>
      <c r="D166" s="87"/>
      <c r="E166" s="88" t="str">
        <f>+CONSULTANT!E69</f>
        <v>OVERALL HOW TO IMPROVE:</v>
      </c>
      <c r="F166" s="89"/>
      <c r="G166" s="89"/>
      <c r="H166" s="89"/>
      <c r="I166" s="89"/>
      <c r="J166" s="89"/>
      <c r="K166" s="89"/>
      <c r="L166" s="977"/>
      <c r="M166" s="977"/>
      <c r="N166" s="977"/>
      <c r="O166" s="978"/>
      <c r="P166" s="5"/>
    </row>
    <row r="167" spans="1:16" s="79" customFormat="1" ht="17.25" customHeight="1" x14ac:dyDescent="0.3">
      <c r="A167" s="1046">
        <f>+CONSULTANT!B69</f>
        <v>0</v>
      </c>
      <c r="B167" s="1047"/>
      <c r="C167" s="1047"/>
      <c r="D167" s="1048"/>
      <c r="E167" s="962">
        <f>+CONSULTANT!F69</f>
        <v>0</v>
      </c>
      <c r="F167" s="986"/>
      <c r="G167" s="986"/>
      <c r="H167" s="986"/>
      <c r="I167" s="986"/>
      <c r="J167" s="986"/>
      <c r="K167" s="986"/>
      <c r="L167" s="986"/>
      <c r="M167" s="986"/>
      <c r="N167" s="986"/>
      <c r="O167" s="964"/>
      <c r="P167" s="5"/>
    </row>
    <row r="168" spans="1:16" s="79" customFormat="1" ht="12" customHeight="1" x14ac:dyDescent="0.3">
      <c r="A168" s="1046"/>
      <c r="B168" s="1047"/>
      <c r="C168" s="1047"/>
      <c r="D168" s="1048"/>
      <c r="E168" s="962"/>
      <c r="F168" s="986"/>
      <c r="G168" s="986"/>
      <c r="H168" s="986"/>
      <c r="I168" s="986"/>
      <c r="J168" s="986"/>
      <c r="K168" s="986"/>
      <c r="L168" s="986"/>
      <c r="M168" s="986"/>
      <c r="N168" s="986"/>
      <c r="O168" s="964"/>
      <c r="P168" s="5"/>
    </row>
    <row r="169" spans="1:16" s="79" customFormat="1" ht="12" customHeight="1" x14ac:dyDescent="0.3">
      <c r="A169" s="1049"/>
      <c r="B169" s="1050"/>
      <c r="C169" s="1050"/>
      <c r="D169" s="1051"/>
      <c r="E169" s="965"/>
      <c r="F169" s="966"/>
      <c r="G169" s="966"/>
      <c r="H169" s="966"/>
      <c r="I169" s="966"/>
      <c r="J169" s="966"/>
      <c r="K169" s="966"/>
      <c r="L169" s="966"/>
      <c r="M169" s="966"/>
      <c r="N169" s="966"/>
      <c r="O169" s="967"/>
      <c r="P169" s="5"/>
    </row>
    <row r="170" spans="1:16" ht="26.25" customHeight="1" x14ac:dyDescent="0.3"/>
    <row r="171" spans="1:16" ht="26.25" customHeight="1" x14ac:dyDescent="0.4">
      <c r="A171" s="200" t="str">
        <f>+'PRS-PROJECT'!A53</f>
        <v>PROJECT FEEDBACK FROM PRS PEERS</v>
      </c>
      <c r="B171" s="90"/>
      <c r="C171" s="90"/>
      <c r="D171" s="201">
        <f>+'PRS-PROJECT'!E83</f>
        <v>0</v>
      </c>
      <c r="E171" s="202" t="s">
        <v>21</v>
      </c>
      <c r="F171" s="203" t="str">
        <f>+IF('PRS-PROJECT'!G83="x",'PRS-PROJECT'!G54," ")&amp;IF(+'PRS-PROJECT'!H83="x",'PRS-PROJECT'!H54," ")&amp;IF('PRS-PROJECT'!I83="x",+'PRS-PROJECT'!I54," ")&amp;IF('PRS-PROJECT'!J83="x",'PRS-PROJECT'!J54," ")</f>
        <v xml:space="preserve">    </v>
      </c>
      <c r="G171" s="204"/>
      <c r="H171" s="205"/>
      <c r="I171" s="90"/>
      <c r="J171" s="90"/>
      <c r="K171" s="207"/>
      <c r="L171" s="207"/>
      <c r="M171" s="207"/>
      <c r="N171" s="207"/>
      <c r="O171" s="208"/>
    </row>
    <row r="172" spans="1:16" s="43" customFormat="1" ht="16.5" customHeight="1" x14ac:dyDescent="0.35">
      <c r="A172" s="133"/>
      <c r="B172" s="193"/>
      <c r="C172" s="209"/>
      <c r="D172" s="913" t="s">
        <v>83</v>
      </c>
      <c r="E172" s="1021" t="s">
        <v>594</v>
      </c>
      <c r="F172" s="1022"/>
      <c r="G172" s="1023"/>
      <c r="H172" s="990" t="s">
        <v>266</v>
      </c>
      <c r="I172" s="991"/>
      <c r="J172" s="991"/>
      <c r="K172" s="991"/>
      <c r="L172" s="991"/>
      <c r="M172" s="991"/>
      <c r="N172" s="991"/>
      <c r="O172" s="992"/>
    </row>
    <row r="173" spans="1:16" s="43" customFormat="1" ht="15.75" customHeight="1" x14ac:dyDescent="0.35">
      <c r="A173" s="140"/>
      <c r="B173" s="196"/>
      <c r="C173" s="210"/>
      <c r="D173" s="198"/>
      <c r="E173" s="140"/>
      <c r="F173" s="141"/>
      <c r="G173" s="142"/>
      <c r="H173" s="141"/>
      <c r="I173" s="141"/>
      <c r="J173" s="141"/>
      <c r="K173" s="141"/>
      <c r="L173" s="799"/>
      <c r="M173" s="975"/>
      <c r="N173" s="975"/>
      <c r="O173" s="976"/>
    </row>
    <row r="174" spans="1:16" s="43" customFormat="1" ht="15.75" customHeight="1" x14ac:dyDescent="0.35">
      <c r="A174" s="212">
        <f>+'PRS-PROJECT'!A57</f>
        <v>0</v>
      </c>
      <c r="B174" s="199"/>
      <c r="C174" s="211"/>
      <c r="D174" s="199"/>
      <c r="E174" s="143"/>
      <c r="F174" s="144"/>
      <c r="G174" s="144"/>
      <c r="H174" s="144"/>
      <c r="I174" s="144"/>
      <c r="J174" s="144"/>
      <c r="K174" s="144"/>
      <c r="L174" s="145"/>
      <c r="M174" s="146"/>
      <c r="N174" s="146"/>
      <c r="O174" s="147"/>
    </row>
    <row r="175" spans="1:16" s="43" customFormat="1" ht="15.75" customHeight="1" x14ac:dyDescent="0.35">
      <c r="A175" s="212" t="str">
        <f>+'PRS-PROJECT'!A58</f>
        <v xml:space="preserve">PROJECT MANAGEMENT </v>
      </c>
      <c r="B175" s="199"/>
      <c r="C175" s="211"/>
      <c r="D175" s="199"/>
      <c r="E175" s="143"/>
      <c r="F175" s="144"/>
      <c r="G175" s="144"/>
      <c r="H175" s="144"/>
      <c r="I175" s="144"/>
      <c r="J175" s="144"/>
      <c r="K175" s="144"/>
      <c r="L175" s="145"/>
      <c r="M175" s="146"/>
      <c r="N175" s="146"/>
      <c r="O175" s="147"/>
    </row>
    <row r="176" spans="1:16" s="768" customFormat="1" ht="51" customHeight="1" x14ac:dyDescent="0.2">
      <c r="A176" s="1052" t="str">
        <f>+'PRS-PROJECT'!B59</f>
        <v>INTERACTION WITH CLIENT</v>
      </c>
      <c r="B176" s="1053"/>
      <c r="C176" s="1053"/>
      <c r="D176" s="903" t="str">
        <f>IF('PRS-PROJECT'!G59="X",+'PRS-PROJECT'!G56," ")&amp;IF('PRS-PROJECT'!H59="X",+'PRS-PROJECT'!H56," ")&amp;IF('PRS-PROJECT'!I59="X",+'PRS-PROJECT'!I56," ")&amp;IF('PRS-PROJECT'!J59="X",+'PRS-PROJECT'!J56," ")</f>
        <v xml:space="preserve">    </v>
      </c>
      <c r="E176" s="987">
        <f>+'PRS-PROJECT'!K59</f>
        <v>0</v>
      </c>
      <c r="F176" s="988"/>
      <c r="G176" s="989"/>
      <c r="H176" s="982"/>
      <c r="I176" s="983"/>
      <c r="J176" s="983"/>
      <c r="K176" s="983"/>
      <c r="L176" s="983"/>
      <c r="M176" s="983"/>
      <c r="N176" s="983"/>
      <c r="O176" s="984"/>
    </row>
    <row r="177" spans="1:15" s="768" customFormat="1" ht="51" customHeight="1" x14ac:dyDescent="0.2">
      <c r="A177" s="1052" t="str">
        <f>+'PRS-PROJECT'!B60</f>
        <v>INTERACTION WITH OTHER  SERVICES  (COMP&amp;COMM, AUDIO VISUAL, PROTECTION)</v>
      </c>
      <c r="B177" s="1053"/>
      <c r="C177" s="1053"/>
      <c r="D177" s="896" t="str">
        <f>IF('PRS-PROJECT'!G60="X",+'PRS-PROJECT'!G56," ")&amp;IF('PRS-PROJECT'!H60="X",+'PRS-PROJECT'!H56," ")&amp;IF('PRS-PROJECT'!I60="X",+'PRS-PROJECT'!I56," ")&amp;IF('PRS-PROJECT'!J60="X",+'PRS-PROJECT'!J56," ")</f>
        <v xml:space="preserve">    </v>
      </c>
      <c r="E177" s="987">
        <f>+'PRS-PROJECT'!K60</f>
        <v>0</v>
      </c>
      <c r="F177" s="988"/>
      <c r="G177" s="989"/>
      <c r="H177" s="979"/>
      <c r="I177" s="980"/>
      <c r="J177" s="980"/>
      <c r="K177" s="980"/>
      <c r="L177" s="980"/>
      <c r="M177" s="980"/>
      <c r="N177" s="980"/>
      <c r="O177" s="981"/>
    </row>
    <row r="178" spans="1:15" s="768" customFormat="1" ht="51" customHeight="1" x14ac:dyDescent="0.2">
      <c r="A178" s="1052" t="str">
        <f>+'PRS-PROJECT'!B61</f>
        <v>INFORMATION TO PRS PROJECT TEAM WELL COMMUNICATED</v>
      </c>
      <c r="B178" s="1053"/>
      <c r="C178" s="1053"/>
      <c r="D178" s="896" t="str">
        <f>IF('PRS-PROJECT'!G61="X",+'PRS-PROJECT'!G56," ")&amp;IF('PRS-PROJECT'!H61="X",+'PRS-PROJECT'!H56," ")&amp;IF('PRS-PROJECT'!I61="X",+'PRS-PROJECT'!I56," ")&amp;IF('PRS-PROJECT'!J61="X",+'PRS-PROJECT'!J56," ")</f>
        <v xml:space="preserve">    </v>
      </c>
      <c r="E178" s="987">
        <f>+'PRS-PROJECT'!K61</f>
        <v>0</v>
      </c>
      <c r="F178" s="988"/>
      <c r="G178" s="989"/>
      <c r="H178" s="979"/>
      <c r="I178" s="980"/>
      <c r="J178" s="980"/>
      <c r="K178" s="980"/>
      <c r="L178" s="980"/>
      <c r="M178" s="980"/>
      <c r="N178" s="980"/>
      <c r="O178" s="981"/>
    </row>
    <row r="179" spans="1:15" s="768" customFormat="1" ht="51" customHeight="1" x14ac:dyDescent="0.2">
      <c r="A179" s="1052" t="str">
        <f>+'PRS-PROJECT'!B62</f>
        <v>OVERALL GENERAL CONTRACTOR PERFORMANCE (INFORMATION TAKEN FROM EVALUATION)</v>
      </c>
      <c r="B179" s="1053"/>
      <c r="C179" s="1053"/>
      <c r="D179" s="896" t="e">
        <f>IF('PRS-PROJECT'!G62="X",+'PRS-PROJECT'!G56," ")&amp;IF('PRS-PROJECT'!H62="X",+'PRS-PROJECT'!H56," ")&amp;IF('PRS-PROJECT'!I62="X",+'PRS-PROJECT'!I56," ")&amp;IF('PRS-PROJECT'!J62="X",+'PRS-PROJECT'!J56," ")</f>
        <v>#VALUE!</v>
      </c>
      <c r="E179" s="987">
        <f>+'PRS-PROJECT'!K62</f>
        <v>0</v>
      </c>
      <c r="F179" s="988"/>
      <c r="G179" s="989"/>
      <c r="H179" s="979"/>
      <c r="I179" s="980"/>
      <c r="J179" s="980"/>
      <c r="K179" s="980"/>
      <c r="L179" s="980"/>
      <c r="M179" s="980"/>
      <c r="N179" s="980"/>
      <c r="O179" s="981"/>
    </row>
    <row r="180" spans="1:15" s="768" customFormat="1" ht="51" customHeight="1" x14ac:dyDescent="0.2">
      <c r="A180" s="1052" t="str">
        <f>+'PRS-PROJECT'!B63</f>
        <v>OVERALL CONSULTANT PERFORMANCE (INFORMATION TAKEN FROM EVALUATION)</v>
      </c>
      <c r="B180" s="1053"/>
      <c r="C180" s="1053"/>
      <c r="D180" s="896" t="str">
        <f>IF('PRS-PROJECT'!G63="X",+'PRS-PROJECT'!G56," ")&amp;IF('PRS-PROJECT'!H63="X",+'PRS-PROJECT'!H56," ")&amp;IF('PRS-PROJECT'!I63="X",+'PRS-PROJECT'!I56," ")&amp;IF('PRS-PROJECT'!J63="X",+'PRS-PROJECT'!J56," ")</f>
        <v xml:space="preserve">    </v>
      </c>
      <c r="E180" s="987">
        <f>+'PRS-PROJECT'!K63</f>
        <v>0</v>
      </c>
      <c r="F180" s="988"/>
      <c r="G180" s="989"/>
      <c r="H180" s="979"/>
      <c r="I180" s="980"/>
      <c r="J180" s="980"/>
      <c r="K180" s="980"/>
      <c r="L180" s="980"/>
      <c r="M180" s="980"/>
      <c r="N180" s="980"/>
      <c r="O180" s="981"/>
    </row>
    <row r="181" spans="1:15" s="768" customFormat="1" ht="51" customHeight="1" x14ac:dyDescent="0.2">
      <c r="A181" s="1052" t="str">
        <f>+'PRS-PROJECT'!B64</f>
        <v>BASE BUILDING NEEDS NOT COMPROMISED DURING PROJECT IMPLEMENTATION</v>
      </c>
      <c r="B181" s="1053"/>
      <c r="C181" s="1053"/>
      <c r="D181" s="896" t="str">
        <f>IF('PRS-PROJECT'!G64="X",+'PRS-PROJECT'!G56," ")&amp;IF('PRS-PROJECT'!H64="X",+'PRS-PROJECT'!H56," ")&amp;IF('PRS-PROJECT'!I64="X",+'PRS-PROJECT'!I56," ")&amp;IF('PRS-PROJECT'!J64="X",+'PRS-PROJECT'!J56," ")</f>
        <v xml:space="preserve">    </v>
      </c>
      <c r="E181" s="987">
        <f>+'PRS-PROJECT'!K64</f>
        <v>0</v>
      </c>
      <c r="F181" s="988"/>
      <c r="G181" s="989"/>
      <c r="H181" s="979"/>
      <c r="I181" s="980"/>
      <c r="J181" s="980"/>
      <c r="K181" s="980"/>
      <c r="L181" s="980"/>
      <c r="M181" s="980"/>
      <c r="N181" s="980"/>
      <c r="O181" s="981"/>
    </row>
    <row r="182" spans="1:15" s="768" customFormat="1" ht="51" customHeight="1" x14ac:dyDescent="0.2">
      <c r="A182" s="1052" t="str">
        <f>+'PRS-PROJECT'!B65</f>
        <v>COMPLEXITY OF PROJECT</v>
      </c>
      <c r="B182" s="1053"/>
      <c r="C182" s="1053"/>
      <c r="D182" s="896" t="str">
        <f>IF('PRS-PROJECT'!G65="X",+'PRS-PROJECT'!G56," ")&amp;IF('PRS-PROJECT'!H65="X",+'PRS-PROJECT'!H56," ")&amp;IF('PRS-PROJECT'!I65="X",+'PRS-PROJECT'!I56," ")&amp;IF('PRS-PROJECT'!J65="X",+'PRS-PROJECT'!J56," ")</f>
        <v xml:space="preserve">    </v>
      </c>
      <c r="E182" s="987">
        <f>+'PRS-PROJECT'!K65</f>
        <v>0</v>
      </c>
      <c r="F182" s="988"/>
      <c r="G182" s="989"/>
      <c r="H182" s="979"/>
      <c r="I182" s="980"/>
      <c r="J182" s="980"/>
      <c r="K182" s="980"/>
      <c r="L182" s="980"/>
      <c r="M182" s="980"/>
      <c r="N182" s="980"/>
      <c r="O182" s="981"/>
    </row>
    <row r="183" spans="1:15" s="768" customFormat="1" ht="51" customHeight="1" x14ac:dyDescent="0.2">
      <c r="A183" s="1052" t="str">
        <f>+'PRS-PROJECT'!B66</f>
        <v>REALISTIC PROJECT TIMELINE</v>
      </c>
      <c r="B183" s="1053"/>
      <c r="C183" s="1053"/>
      <c r="D183" s="896" t="str">
        <f>IF('PRS-PROJECT'!G66="X",+'PRS-PROJECT'!$G$56," ")&amp;IF('PRS-PROJECT'!H66="X",+'PRS-PROJECT'!$H$56," ")&amp;IF('PRS-PROJECT'!I66="X",+'PRS-PROJECT'!$I$56," ")&amp;IF('PRS-PROJECT'!J66="X",+'PRS-PROJECT'!$J$56," ")</f>
        <v xml:space="preserve">    </v>
      </c>
      <c r="E183" s="987">
        <f>+'PRS-PROJECT'!K66</f>
        <v>0</v>
      </c>
      <c r="F183" s="988"/>
      <c r="G183" s="989"/>
      <c r="H183" s="979"/>
      <c r="I183" s="980"/>
      <c r="J183" s="980"/>
      <c r="K183" s="980"/>
      <c r="L183" s="980"/>
      <c r="M183" s="980"/>
      <c r="N183" s="980"/>
      <c r="O183" s="981"/>
    </row>
    <row r="184" spans="1:15" s="784" customFormat="1" ht="15.75" customHeight="1" x14ac:dyDescent="0.2">
      <c r="A184" s="902" t="str">
        <f>+'PRS-PROJECT'!A67</f>
        <v xml:space="preserve">QUALITY CONTROL AND COMMISSIONING </v>
      </c>
      <c r="B184" s="782"/>
      <c r="C184" s="783"/>
      <c r="D184" s="782"/>
      <c r="E184" s="148"/>
      <c r="F184" s="149"/>
      <c r="G184" s="149"/>
      <c r="H184" s="807"/>
      <c r="I184" s="807"/>
      <c r="J184" s="807"/>
      <c r="K184" s="807"/>
      <c r="L184" s="808"/>
      <c r="M184" s="808"/>
      <c r="N184" s="808"/>
      <c r="O184" s="809"/>
    </row>
    <row r="185" spans="1:15" s="768" customFormat="1" ht="51" customHeight="1" x14ac:dyDescent="0.2">
      <c r="A185" s="1052" t="str">
        <f>+'PRS-PROJECT'!B68</f>
        <v>WERE M/E PLANS &amp; SPECIFICATION CONCEIVED FOR STRAIGHT FORWARD COMMISSIONING</v>
      </c>
      <c r="B185" s="1053"/>
      <c r="C185" s="1053"/>
      <c r="D185" s="896" t="str">
        <f>IF('PRS-PROJECT'!G68="X",+'PRS-PROJECT'!$G$56," ")&amp;IF('PRS-PROJECT'!H68="X",+'PRS-PROJECT'!$H$56," ")&amp;IF('PRS-PROJECT'!I68="X",+'PRS-PROJECT'!$I$56," ")&amp;IF('PRS-PROJECT'!J68="X",+'PRS-PROJECT'!$J$56," ")</f>
        <v xml:space="preserve">    </v>
      </c>
      <c r="E185" s="987">
        <f>+'PRS-PROJECT'!K68</f>
        <v>0</v>
      </c>
      <c r="F185" s="988"/>
      <c r="G185" s="989"/>
      <c r="H185" s="982"/>
      <c r="I185" s="983"/>
      <c r="J185" s="983"/>
      <c r="K185" s="983"/>
      <c r="L185" s="983"/>
      <c r="M185" s="983"/>
      <c r="N185" s="983"/>
      <c r="O185" s="984"/>
    </row>
    <row r="186" spans="1:15" s="768" customFormat="1" ht="51" customHeight="1" x14ac:dyDescent="0.2">
      <c r="A186" s="1052" t="str">
        <f>+'PRS-PROJECT'!B69</f>
        <v>CONTROL SEQUENCE CLEAR &amp; COMPLETE TO FACILITATE EFFICIENT COMMISSIONING</v>
      </c>
      <c r="B186" s="1053"/>
      <c r="C186" s="1053"/>
      <c r="D186" s="896" t="str">
        <f>IF('PRS-PROJECT'!G69="X",+'PRS-PROJECT'!$G$56," ")&amp;IF('PRS-PROJECT'!H69="X",+'PRS-PROJECT'!$H$56," ")&amp;IF('PRS-PROJECT'!I69="X",+'PRS-PROJECT'!$I$56," ")&amp;IF('PRS-PROJECT'!J69="X",+'PRS-PROJECT'!$J$56," ")</f>
        <v xml:space="preserve">    </v>
      </c>
      <c r="E186" s="987">
        <f>+'PRS-PROJECT'!K69</f>
        <v>0</v>
      </c>
      <c r="F186" s="988"/>
      <c r="G186" s="989"/>
      <c r="H186" s="979"/>
      <c r="I186" s="980"/>
      <c r="J186" s="980"/>
      <c r="K186" s="980"/>
      <c r="L186" s="980"/>
      <c r="M186" s="980"/>
      <c r="N186" s="980"/>
      <c r="O186" s="981"/>
    </row>
    <row r="187" spans="1:15" s="768" customFormat="1" ht="51" customHeight="1" x14ac:dyDescent="0.2">
      <c r="A187" s="1052" t="str">
        <f>+'PRS-PROJECT'!B70</f>
        <v>QUALITY STANDARDS RESPECTED, IN PLANS, SPEC AND EXECUTION</v>
      </c>
      <c r="B187" s="1053"/>
      <c r="C187" s="1053"/>
      <c r="D187" s="896" t="str">
        <f>IF('PRS-PROJECT'!G70="X",+'PRS-PROJECT'!$G$56," ")&amp;IF('PRS-PROJECT'!H70="X",+'PRS-PROJECT'!$H$56," ")&amp;IF('PRS-PROJECT'!I70="X",+'PRS-PROJECT'!$I$56," ")&amp;IF('PRS-PROJECT'!J70="X",+'PRS-PROJECT'!$J$56," ")</f>
        <v xml:space="preserve">    </v>
      </c>
      <c r="E187" s="987">
        <f>+'PRS-PROJECT'!K70</f>
        <v>0</v>
      </c>
      <c r="F187" s="988"/>
      <c r="G187" s="989"/>
      <c r="H187" s="979"/>
      <c r="I187" s="980"/>
      <c r="J187" s="980"/>
      <c r="K187" s="980"/>
      <c r="L187" s="980"/>
      <c r="M187" s="980"/>
      <c r="N187" s="980"/>
      <c r="O187" s="981"/>
    </row>
    <row r="188" spans="1:15" s="784" customFormat="1" ht="15.75" customHeight="1" x14ac:dyDescent="0.2">
      <c r="A188" s="902" t="str">
        <f>+'PRS-PROJECT'!A71</f>
        <v xml:space="preserve">OPERATIONS </v>
      </c>
      <c r="B188" s="782"/>
      <c r="C188" s="783"/>
      <c r="D188" s="782"/>
      <c r="E188" s="213" t="str">
        <f>IF('PRS-PROJECT'!G71="X",+'PRS-PROJECT'!B71," ")&amp;IF('PRS-PROJECT'!H71="X",+'PRS-PROJECT'!B71," ")</f>
        <v xml:space="preserve">  </v>
      </c>
      <c r="F188" s="766"/>
      <c r="G188" s="767"/>
      <c r="H188" s="807"/>
      <c r="I188" s="807"/>
      <c r="J188" s="807"/>
      <c r="K188" s="807"/>
      <c r="L188" s="808"/>
      <c r="M188" s="808"/>
      <c r="N188" s="808"/>
      <c r="O188" s="809"/>
    </row>
    <row r="189" spans="1:15" s="768" customFormat="1" ht="51" customHeight="1" x14ac:dyDescent="0.2">
      <c r="A189" s="1052" t="str">
        <f>+'PRS-PROJECT'!B72</f>
        <v>CONSULTATION ON  NEW SYSTEM INSTALLATION</v>
      </c>
      <c r="B189" s="1053"/>
      <c r="C189" s="1053"/>
      <c r="D189" s="899" t="str">
        <f>IF('PRS-PROJECT'!G72="X",+'PRS-PROJECT'!$G$56," ")&amp;IF('PRS-PROJECT'!H72="X",+'PRS-PROJECT'!$H$56," ")&amp;IF('PRS-PROJECT'!I72="X",+'PRS-PROJECT'!$I$56," ")&amp;IF('PRS-PROJECT'!J72="X",+'PRS-PROJECT'!$J$56," ")</f>
        <v xml:space="preserve">    </v>
      </c>
      <c r="E189" s="987">
        <f>+'PRS-PROJECT'!K72</f>
        <v>0</v>
      </c>
      <c r="F189" s="988"/>
      <c r="G189" s="989"/>
      <c r="H189" s="982"/>
      <c r="I189" s="983"/>
      <c r="J189" s="983"/>
      <c r="K189" s="983"/>
      <c r="L189" s="983"/>
      <c r="M189" s="983"/>
      <c r="N189" s="983"/>
      <c r="O189" s="984"/>
    </row>
    <row r="190" spans="1:15" s="768" customFormat="1" ht="51" customHeight="1" x14ac:dyDescent="0.2">
      <c r="A190" s="1052" t="str">
        <f>+'PRS-PROJECT'!B73</f>
        <v>ASPECTS OF LAYOUTS CONCERNING OPERATIONS, MAINTENANCE AND IDENTIFICATION WELL RESPECTED</v>
      </c>
      <c r="B190" s="1053"/>
      <c r="C190" s="1053"/>
      <c r="D190" s="899" t="str">
        <f>IF('PRS-PROJECT'!G73="X",+'PRS-PROJECT'!$G$56," ")&amp;IF('PRS-PROJECT'!H73="X",+'PRS-PROJECT'!$H$56," ")&amp;IF('PRS-PROJECT'!I73="X",+'PRS-PROJECT'!$I$56," ")&amp;IF('PRS-PROJECT'!J73="X",+'PRS-PROJECT'!$J$56," ")</f>
        <v xml:space="preserve">    </v>
      </c>
      <c r="E190" s="987">
        <f>+'PRS-PROJECT'!K73</f>
        <v>0</v>
      </c>
      <c r="F190" s="988"/>
      <c r="G190" s="989"/>
      <c r="H190" s="979"/>
      <c r="I190" s="980"/>
      <c r="J190" s="980"/>
      <c r="K190" s="980"/>
      <c r="L190" s="980"/>
      <c r="M190" s="980"/>
      <c r="N190" s="980"/>
      <c r="O190" s="981"/>
    </row>
    <row r="191" spans="1:15" s="768" customFormat="1" ht="51" customHeight="1" x14ac:dyDescent="0.2">
      <c r="A191" s="1052" t="str">
        <f>+'PRS-PROJECT'!B74</f>
        <v xml:space="preserve">INVOLVEMENT OF O&amp;M TEAM DURING CONSTRUCTION </v>
      </c>
      <c r="B191" s="1053"/>
      <c r="C191" s="1053"/>
      <c r="D191" s="899" t="str">
        <f>IF('PRS-PROJECT'!G74="X",+'PRS-PROJECT'!$G$56," ")&amp;IF('PRS-PROJECT'!H74="X",+'PRS-PROJECT'!$H$56," ")&amp;IF('PRS-PROJECT'!I74="X",+'PRS-PROJECT'!$I$56," ")&amp;IF('PRS-PROJECT'!J74="X",+'PRS-PROJECT'!$J$56," ")</f>
        <v xml:space="preserve">    </v>
      </c>
      <c r="E191" s="987">
        <f>+'PRS-PROJECT'!K74</f>
        <v>0</v>
      </c>
      <c r="F191" s="988"/>
      <c r="G191" s="989"/>
      <c r="H191" s="979"/>
      <c r="I191" s="980"/>
      <c r="J191" s="980"/>
      <c r="K191" s="980"/>
      <c r="L191" s="980"/>
      <c r="M191" s="980"/>
      <c r="N191" s="980"/>
      <c r="O191" s="981"/>
    </row>
    <row r="192" spans="1:15" s="768" customFormat="1" ht="51" customHeight="1" x14ac:dyDescent="0.2">
      <c r="A192" s="1052" t="str">
        <f>+'PRS-PROJECT'!B75</f>
        <v xml:space="preserve">HANDOVER OF NEW SYSTEMS INCLUDING RECORD DOCUMENTS (O&amp;M MANUALS, WARRANTIES ETC..) </v>
      </c>
      <c r="B192" s="1053"/>
      <c r="C192" s="1053"/>
      <c r="D192" s="899" t="str">
        <f>IF('PRS-PROJECT'!G75="X",+'PRS-PROJECT'!$G$56," ")&amp;IF('PRS-PROJECT'!H75="X",+'PRS-PROJECT'!$H$56," ")&amp;IF('PRS-PROJECT'!I75="X",+'PRS-PROJECT'!$I$56," ")&amp;IF('PRS-PROJECT'!J75="X",+'PRS-PROJECT'!$J$56," ")</f>
        <v xml:space="preserve">    </v>
      </c>
      <c r="E192" s="987">
        <f>+'PRS-PROJECT'!K75</f>
        <v>0</v>
      </c>
      <c r="F192" s="988"/>
      <c r="G192" s="989"/>
      <c r="H192" s="979"/>
      <c r="I192" s="980"/>
      <c r="J192" s="980"/>
      <c r="K192" s="980"/>
      <c r="L192" s="980"/>
      <c r="M192" s="980"/>
      <c r="N192" s="980"/>
      <c r="O192" s="981"/>
    </row>
    <row r="193" spans="1:15" s="768" customFormat="1" ht="51" customHeight="1" x14ac:dyDescent="0.2">
      <c r="A193" s="1052" t="str">
        <f>+'PRS-PROJECT'!B76</f>
        <v>OVERALL NEW SYSTEM PERFORMANCE</v>
      </c>
      <c r="B193" s="1053"/>
      <c r="C193" s="1053"/>
      <c r="D193" s="899" t="str">
        <f>IF('PRS-PROJECT'!G76="X",+'PRS-PROJECT'!$G$56," ")&amp;IF('PRS-PROJECT'!H76="X",+'PRS-PROJECT'!$H$56," ")&amp;IF('PRS-PROJECT'!I76="X",+'PRS-PROJECT'!$I$56," ")&amp;IF('PRS-PROJECT'!J76="X",+'PRS-PROJECT'!$J$56," ")</f>
        <v xml:space="preserve">    </v>
      </c>
      <c r="E193" s="987">
        <f>+'PRS-PROJECT'!K76</f>
        <v>0</v>
      </c>
      <c r="F193" s="988"/>
      <c r="G193" s="989"/>
      <c r="H193" s="979"/>
      <c r="I193" s="980"/>
      <c r="J193" s="980"/>
      <c r="K193" s="980"/>
      <c r="L193" s="980"/>
      <c r="M193" s="980"/>
      <c r="N193" s="980"/>
      <c r="O193" s="981"/>
    </row>
    <row r="194" spans="1:15" s="784" customFormat="1" ht="15.75" customHeight="1" x14ac:dyDescent="0.2">
      <c r="A194" s="902" t="str">
        <f>+'PRS-PROJECT'!A77</f>
        <v xml:space="preserve">ACCOUNTING </v>
      </c>
      <c r="B194" s="897"/>
      <c r="C194" s="898"/>
      <c r="D194" s="897"/>
      <c r="E194" s="148"/>
      <c r="F194" s="149"/>
      <c r="G194" s="149"/>
      <c r="H194" s="807"/>
      <c r="I194" s="807"/>
      <c r="J194" s="807"/>
      <c r="K194" s="807"/>
      <c r="L194" s="808"/>
      <c r="M194" s="808"/>
      <c r="N194" s="808"/>
      <c r="O194" s="809"/>
    </row>
    <row r="195" spans="1:15" s="768" customFormat="1" ht="51" customHeight="1" x14ac:dyDescent="0.2">
      <c r="A195" s="1052" t="str">
        <f>+'PRS-PROJECT'!B78</f>
        <v xml:space="preserve">PROJECT APPROVAL AND FUNDING START-UP DOCUMENTATION (BRIEFS) </v>
      </c>
      <c r="B195" s="1053"/>
      <c r="C195" s="1053"/>
      <c r="D195" s="896" t="str">
        <f>IF('PRS-PROJECT'!G78="X",+'PRS-PROJECT'!$G$56," ")&amp;IF('PRS-PROJECT'!H78="X",+'PRS-PROJECT'!$H$56," ")&amp;IF('PRS-PROJECT'!I78="X",+'PRS-PROJECT'!$I$56," ")&amp;IF('PRS-PROJECT'!J78="X",+'PRS-PROJECT'!$J$56," ")</f>
        <v xml:space="preserve">    </v>
      </c>
      <c r="E195" s="987">
        <f>+'PRS-PROJECT'!K78</f>
        <v>0</v>
      </c>
      <c r="F195" s="988"/>
      <c r="G195" s="989"/>
      <c r="H195" s="982"/>
      <c r="I195" s="983"/>
      <c r="J195" s="983"/>
      <c r="K195" s="983"/>
      <c r="L195" s="983"/>
      <c r="M195" s="983"/>
      <c r="N195" s="983"/>
      <c r="O195" s="984"/>
    </row>
    <row r="196" spans="1:15" s="768" customFormat="1" ht="51" customHeight="1" x14ac:dyDescent="0.2">
      <c r="A196" s="1052" t="str">
        <f>+'PRS-PROJECT'!B79</f>
        <v>CONTRACT/WORK ORDER ADMINISTRATION</v>
      </c>
      <c r="B196" s="1053"/>
      <c r="C196" s="1053"/>
      <c r="D196" s="896" t="str">
        <f>IF('PRS-PROJECT'!G79="X",+'PRS-PROJECT'!$G$56," ")&amp;IF('PRS-PROJECT'!H79="X",+'PRS-PROJECT'!$H$56," ")&amp;IF('PRS-PROJECT'!I79="X",+'PRS-PROJECT'!$I$56," ")&amp;IF('PRS-PROJECT'!J79="X",+'PRS-PROJECT'!$J$56," ")</f>
        <v xml:space="preserve">    </v>
      </c>
      <c r="E196" s="987">
        <f>+'PRS-PROJECT'!K79</f>
        <v>0</v>
      </c>
      <c r="F196" s="988"/>
      <c r="G196" s="989"/>
      <c r="H196" s="979"/>
      <c r="I196" s="980"/>
      <c r="J196" s="980"/>
      <c r="K196" s="980"/>
      <c r="L196" s="980"/>
      <c r="M196" s="980"/>
      <c r="N196" s="980"/>
      <c r="O196" s="981"/>
    </row>
    <row r="197" spans="1:15" s="768" customFormat="1" ht="51" customHeight="1" x14ac:dyDescent="0.2">
      <c r="A197" s="1052" t="str">
        <f>+'PRS-PROJECT'!B80</f>
        <v>REVIEW ESTIMATE, OBTAIN FUNDING MODIFICATION(CLIENT REQUESTS ETC...)</v>
      </c>
      <c r="B197" s="1053"/>
      <c r="C197" s="1053"/>
      <c r="D197" s="896" t="str">
        <f>IF('PRS-PROJECT'!G80="X",+'PRS-PROJECT'!$G$56," ")&amp;IF('PRS-PROJECT'!H80="X",+'PRS-PROJECT'!$H$56," ")&amp;IF('PRS-PROJECT'!I80="X",+'PRS-PROJECT'!$I$56," ")&amp;IF('PRS-PROJECT'!J80="X",+'PRS-PROJECT'!$J$56," ")</f>
        <v xml:space="preserve">    </v>
      </c>
      <c r="E197" s="987">
        <f>+'PRS-PROJECT'!K80</f>
        <v>0</v>
      </c>
      <c r="F197" s="988"/>
      <c r="G197" s="989"/>
      <c r="H197" s="979"/>
      <c r="I197" s="980"/>
      <c r="J197" s="980"/>
      <c r="K197" s="980"/>
      <c r="L197" s="980"/>
      <c r="M197" s="980"/>
      <c r="N197" s="980"/>
      <c r="O197" s="981"/>
    </row>
    <row r="198" spans="1:15" s="768" customFormat="1" ht="51" customHeight="1" x14ac:dyDescent="0.2">
      <c r="A198" s="1052" t="str">
        <f>+'PRS-PROJECT'!B81</f>
        <v>PROJECT CLOSE OUT</v>
      </c>
      <c r="B198" s="1053"/>
      <c r="C198" s="1053"/>
      <c r="D198" s="896" t="str">
        <f>IF('PRS-PROJECT'!G81="X",+'PRS-PROJECT'!$G$56," ")&amp;IF('PRS-PROJECT'!H81="X",+'PRS-PROJECT'!$H$56," ")&amp;IF('PRS-PROJECT'!I81="X",+'PRS-PROJECT'!$I$56," ")&amp;IF('PRS-PROJECT'!J81="X",+'PRS-PROJECT'!$J$56," ")</f>
        <v xml:space="preserve">    </v>
      </c>
      <c r="E198" s="987">
        <f>+'PRS-PROJECT'!K81</f>
        <v>0</v>
      </c>
      <c r="F198" s="988"/>
      <c r="G198" s="989"/>
      <c r="H198" s="1031"/>
      <c r="I198" s="1032"/>
      <c r="J198" s="1032"/>
      <c r="K198" s="1032"/>
      <c r="L198" s="1032"/>
      <c r="M198" s="1032"/>
      <c r="N198" s="1032"/>
      <c r="O198" s="1033"/>
    </row>
    <row r="199" spans="1:15" s="79" customFormat="1" ht="17.25" customHeight="1" x14ac:dyDescent="0.3">
      <c r="A199" s="85" t="str">
        <f>+'PRS-PROJECT'!A84</f>
        <v>OVERALL REASONS:</v>
      </c>
      <c r="B199" s="86"/>
      <c r="C199" s="86"/>
      <c r="D199" s="87"/>
      <c r="E199" s="88" t="str">
        <f>+'PRS-PROJECT'!F84</f>
        <v>OVERALL HOW TO IMPROVE:</v>
      </c>
      <c r="F199" s="89"/>
      <c r="G199" s="89"/>
      <c r="H199" s="89"/>
      <c r="I199" s="89"/>
      <c r="J199" s="89"/>
      <c r="K199" s="89"/>
      <c r="L199" s="977"/>
      <c r="M199" s="977"/>
      <c r="N199" s="977"/>
      <c r="O199" s="978"/>
    </row>
    <row r="200" spans="1:15" s="79" customFormat="1" ht="17.25" customHeight="1" x14ac:dyDescent="0.3">
      <c r="A200" s="962" t="str">
        <f>+'PRS-PROJECT'!B84</f>
        <v xml:space="preserve"> </v>
      </c>
      <c r="B200" s="963"/>
      <c r="C200" s="963"/>
      <c r="D200" s="964"/>
      <c r="E200" s="962" t="str">
        <f>+'PRS-PROJECT'!G84</f>
        <v xml:space="preserve"> </v>
      </c>
      <c r="F200" s="986"/>
      <c r="G200" s="986"/>
      <c r="H200" s="986"/>
      <c r="I200" s="986"/>
      <c r="J200" s="986"/>
      <c r="K200" s="986"/>
      <c r="L200" s="986"/>
      <c r="M200" s="986"/>
      <c r="N200" s="986"/>
      <c r="O200" s="964"/>
    </row>
    <row r="201" spans="1:15" s="79" customFormat="1" ht="18" customHeight="1" x14ac:dyDescent="0.3">
      <c r="A201" s="962"/>
      <c r="B201" s="963"/>
      <c r="C201" s="963"/>
      <c r="D201" s="964"/>
      <c r="E201" s="962"/>
      <c r="F201" s="986"/>
      <c r="G201" s="986"/>
      <c r="H201" s="986"/>
      <c r="I201" s="986"/>
      <c r="J201" s="986"/>
      <c r="K201" s="986"/>
      <c r="L201" s="986"/>
      <c r="M201" s="986"/>
      <c r="N201" s="986"/>
      <c r="O201" s="964"/>
    </row>
    <row r="202" spans="1:15" s="79" customFormat="1" ht="9" customHeight="1" x14ac:dyDescent="0.3">
      <c r="A202" s="965"/>
      <c r="B202" s="966"/>
      <c r="C202" s="966"/>
      <c r="D202" s="967"/>
      <c r="E202" s="965"/>
      <c r="F202" s="966"/>
      <c r="G202" s="966"/>
      <c r="H202" s="966"/>
      <c r="I202" s="966"/>
      <c r="J202" s="966"/>
      <c r="K202" s="966"/>
      <c r="L202" s="966"/>
      <c r="M202" s="966"/>
      <c r="N202" s="966"/>
      <c r="O202" s="967"/>
    </row>
    <row r="203" spans="1:15" ht="12" customHeight="1" x14ac:dyDescent="0.3"/>
    <row r="204" spans="1:15" ht="31.5" hidden="1" outlineLevel="1" x14ac:dyDescent="0.6">
      <c r="A204" s="214" t="s">
        <v>260</v>
      </c>
      <c r="B204" s="215"/>
      <c r="C204" s="215"/>
      <c r="D204" s="215"/>
      <c r="E204" s="215"/>
      <c r="F204" s="215"/>
      <c r="G204" s="215"/>
      <c r="H204" s="215"/>
      <c r="I204" s="215"/>
      <c r="J204" s="215"/>
      <c r="K204" s="215"/>
      <c r="L204" s="215"/>
      <c r="M204" s="215"/>
      <c r="N204" s="216"/>
    </row>
    <row r="205" spans="1:15" s="219" customFormat="1" ht="12.75" hidden="1" outlineLevel="1" x14ac:dyDescent="0.25">
      <c r="A205" s="217" t="s">
        <v>479</v>
      </c>
      <c r="B205" s="217" t="s">
        <v>233</v>
      </c>
      <c r="C205" s="217" t="s">
        <v>234</v>
      </c>
      <c r="D205" s="217"/>
      <c r="E205" s="217" t="s">
        <v>235</v>
      </c>
      <c r="F205" s="217"/>
      <c r="G205" s="217" t="s">
        <v>251</v>
      </c>
      <c r="H205" s="217"/>
      <c r="I205" s="217"/>
      <c r="J205" s="217"/>
      <c r="K205" s="217"/>
      <c r="L205" s="217"/>
      <c r="M205" s="217"/>
      <c r="N205" s="218"/>
    </row>
    <row r="206" spans="1:15" s="219" customFormat="1" ht="13.5" hidden="1" outlineLevel="1" x14ac:dyDescent="0.25">
      <c r="A206" s="757" t="s">
        <v>490</v>
      </c>
      <c r="B206" s="761" t="s">
        <v>490</v>
      </c>
      <c r="C206" s="760" t="s">
        <v>49</v>
      </c>
      <c r="D206" s="218"/>
      <c r="E206" s="757" t="s">
        <v>236</v>
      </c>
      <c r="F206" s="218"/>
      <c r="G206" s="764" t="s">
        <v>536</v>
      </c>
      <c r="H206" s="218"/>
      <c r="I206" s="218"/>
      <c r="J206" s="218"/>
      <c r="K206" s="218"/>
      <c r="L206" s="218"/>
      <c r="M206" s="218"/>
      <c r="N206" s="218"/>
    </row>
    <row r="207" spans="1:15" s="219" customFormat="1" ht="13.5" hidden="1" outlineLevel="1" x14ac:dyDescent="0.25">
      <c r="A207" s="757" t="s">
        <v>493</v>
      </c>
      <c r="B207" s="761" t="s">
        <v>506</v>
      </c>
      <c r="C207" s="760" t="s">
        <v>504</v>
      </c>
      <c r="D207" s="218"/>
      <c r="E207" s="757" t="s">
        <v>474</v>
      </c>
      <c r="F207" s="218"/>
      <c r="G207" s="764" t="s">
        <v>537</v>
      </c>
      <c r="H207" s="218"/>
      <c r="I207" s="218"/>
      <c r="J207" s="218"/>
      <c r="K207" s="218"/>
      <c r="L207" s="218"/>
      <c r="M207" s="218"/>
      <c r="N207" s="218"/>
    </row>
    <row r="208" spans="1:15" s="219" customFormat="1" ht="13.5" hidden="1" outlineLevel="1" x14ac:dyDescent="0.25">
      <c r="A208" s="757" t="s">
        <v>491</v>
      </c>
      <c r="B208" s="761" t="s">
        <v>507</v>
      </c>
      <c r="C208" s="760" t="s">
        <v>501</v>
      </c>
      <c r="D208" s="218"/>
      <c r="E208" s="757" t="s">
        <v>237</v>
      </c>
      <c r="F208" s="218"/>
      <c r="G208" s="764" t="s">
        <v>538</v>
      </c>
      <c r="H208" s="218"/>
      <c r="I208" s="218"/>
      <c r="J208" s="218"/>
      <c r="K208" s="218"/>
      <c r="L208" s="218"/>
      <c r="M208" s="218"/>
      <c r="N208" s="218"/>
    </row>
    <row r="209" spans="1:14" s="219" customFormat="1" ht="13.5" hidden="1" outlineLevel="1" x14ac:dyDescent="0.25">
      <c r="A209" s="757" t="s">
        <v>484</v>
      </c>
      <c r="B209" s="761" t="s">
        <v>508</v>
      </c>
      <c r="C209" s="760" t="s">
        <v>502</v>
      </c>
      <c r="D209" s="218"/>
      <c r="E209" s="757" t="s">
        <v>238</v>
      </c>
      <c r="F209" s="218"/>
      <c r="G209" s="764" t="s">
        <v>539</v>
      </c>
      <c r="H209" s="218"/>
      <c r="I209" s="218"/>
      <c r="J209" s="218"/>
      <c r="K209" s="218"/>
      <c r="L209" s="218"/>
      <c r="M209" s="218"/>
      <c r="N209" s="218"/>
    </row>
    <row r="210" spans="1:14" s="219" customFormat="1" ht="13.5" hidden="1" outlineLevel="1" x14ac:dyDescent="0.25">
      <c r="A210" s="757" t="s">
        <v>489</v>
      </c>
      <c r="B210" s="761" t="s">
        <v>509</v>
      </c>
      <c r="C210" s="760" t="s">
        <v>503</v>
      </c>
      <c r="D210" s="218"/>
      <c r="E210" s="757" t="s">
        <v>249</v>
      </c>
      <c r="F210" s="218"/>
      <c r="G210" s="764" t="s">
        <v>635</v>
      </c>
      <c r="H210" s="218"/>
      <c r="I210" s="218"/>
      <c r="J210" s="218"/>
      <c r="K210" s="218"/>
      <c r="L210" s="218"/>
      <c r="M210" s="218"/>
      <c r="N210" s="218"/>
    </row>
    <row r="211" spans="1:14" s="219" customFormat="1" ht="13.5" hidden="1" outlineLevel="1" x14ac:dyDescent="0.25">
      <c r="A211" s="757" t="s">
        <v>482</v>
      </c>
      <c r="B211" s="761" t="s">
        <v>510</v>
      </c>
      <c r="C211" s="760" t="s">
        <v>505</v>
      </c>
      <c r="D211" s="218"/>
      <c r="E211" s="757" t="s">
        <v>239</v>
      </c>
      <c r="F211" s="218"/>
      <c r="G211" s="764" t="s">
        <v>540</v>
      </c>
      <c r="H211" s="218"/>
      <c r="I211" s="218"/>
      <c r="J211" s="218"/>
      <c r="K211" s="218"/>
      <c r="L211" s="218"/>
      <c r="M211" s="218"/>
      <c r="N211" s="218"/>
    </row>
    <row r="212" spans="1:14" s="219" customFormat="1" ht="13.5" hidden="1" outlineLevel="1" x14ac:dyDescent="0.25">
      <c r="A212" s="757" t="s">
        <v>486</v>
      </c>
      <c r="B212" s="761" t="s">
        <v>503</v>
      </c>
      <c r="C212" s="760" t="s">
        <v>494</v>
      </c>
      <c r="D212" s="218"/>
      <c r="E212" s="757" t="s">
        <v>240</v>
      </c>
      <c r="F212" s="218"/>
      <c r="G212" s="764" t="s">
        <v>541</v>
      </c>
      <c r="H212" s="218"/>
      <c r="I212" s="218"/>
      <c r="J212" s="218"/>
      <c r="K212" s="218"/>
      <c r="L212" s="218"/>
      <c r="M212" s="218"/>
      <c r="N212" s="218"/>
    </row>
    <row r="213" spans="1:14" s="219" customFormat="1" ht="13.5" hidden="1" outlineLevel="1" x14ac:dyDescent="0.25">
      <c r="A213" s="757" t="s">
        <v>514</v>
      </c>
      <c r="B213" s="761" t="s">
        <v>484</v>
      </c>
      <c r="C213" s="760" t="s">
        <v>499</v>
      </c>
      <c r="D213" s="218"/>
      <c r="E213" s="757" t="s">
        <v>241</v>
      </c>
      <c r="F213" s="218"/>
      <c r="G213" s="764" t="s">
        <v>542</v>
      </c>
      <c r="H213" s="218"/>
      <c r="I213" s="218"/>
      <c r="J213" s="218"/>
      <c r="K213" s="218"/>
      <c r="L213" s="218"/>
      <c r="M213" s="218"/>
      <c r="N213" s="218"/>
    </row>
    <row r="214" spans="1:14" s="219" customFormat="1" ht="13.5" hidden="1" outlineLevel="1" x14ac:dyDescent="0.25">
      <c r="A214" s="757" t="s">
        <v>481</v>
      </c>
      <c r="B214" s="761" t="s">
        <v>505</v>
      </c>
      <c r="C214" s="760" t="s">
        <v>495</v>
      </c>
      <c r="D214" s="218"/>
      <c r="E214" s="757" t="s">
        <v>242</v>
      </c>
      <c r="F214" s="218"/>
      <c r="G214" s="764" t="s">
        <v>543</v>
      </c>
      <c r="H214" s="218"/>
      <c r="I214" s="218"/>
      <c r="J214" s="218"/>
      <c r="K214" s="218"/>
      <c r="L214" s="218"/>
      <c r="M214" s="218"/>
      <c r="N214" s="218"/>
    </row>
    <row r="215" spans="1:14" s="219" customFormat="1" ht="13.5" hidden="1" outlineLevel="1" x14ac:dyDescent="0.25">
      <c r="A215" s="757" t="s">
        <v>492</v>
      </c>
      <c r="B215" s="761" t="s">
        <v>511</v>
      </c>
      <c r="C215" s="760" t="s">
        <v>498</v>
      </c>
      <c r="D215" s="218"/>
      <c r="E215" s="757" t="s">
        <v>475</v>
      </c>
      <c r="F215" s="218"/>
      <c r="G215" s="764" t="s">
        <v>544</v>
      </c>
      <c r="H215" s="218"/>
      <c r="I215" s="218"/>
      <c r="J215" s="218"/>
      <c r="K215" s="218"/>
      <c r="L215" s="218"/>
      <c r="M215" s="218"/>
      <c r="N215" s="218"/>
    </row>
    <row r="216" spans="1:14" s="219" customFormat="1" ht="13.5" hidden="1" outlineLevel="1" x14ac:dyDescent="0.25">
      <c r="A216" s="757" t="s">
        <v>483</v>
      </c>
      <c r="B216" s="761" t="s">
        <v>512</v>
      </c>
      <c r="C216" s="760" t="s">
        <v>500</v>
      </c>
      <c r="D216" s="218"/>
      <c r="E216" s="757" t="s">
        <v>476</v>
      </c>
      <c r="F216" s="218"/>
      <c r="G216" s="764" t="s">
        <v>545</v>
      </c>
      <c r="H216" s="218"/>
      <c r="I216" s="218"/>
      <c r="J216" s="218"/>
      <c r="K216" s="218"/>
      <c r="L216" s="218"/>
      <c r="M216" s="218"/>
      <c r="N216" s="218"/>
    </row>
    <row r="217" spans="1:14" s="219" customFormat="1" ht="13.5" hidden="1" outlineLevel="1" x14ac:dyDescent="0.25">
      <c r="A217" s="757" t="s">
        <v>485</v>
      </c>
      <c r="B217" s="761" t="s">
        <v>489</v>
      </c>
      <c r="C217" s="760" t="s">
        <v>496</v>
      </c>
      <c r="D217" s="218"/>
      <c r="E217" s="757" t="s">
        <v>243</v>
      </c>
      <c r="F217" s="218"/>
      <c r="G217" s="764" t="s">
        <v>546</v>
      </c>
      <c r="H217" s="218"/>
      <c r="I217" s="218"/>
      <c r="J217" s="218"/>
      <c r="K217" s="218"/>
      <c r="L217" s="218"/>
      <c r="M217" s="218"/>
      <c r="N217" s="218"/>
    </row>
    <row r="218" spans="1:14" s="219" customFormat="1" ht="13.5" hidden="1" outlineLevel="1" x14ac:dyDescent="0.25">
      <c r="A218" s="757" t="s">
        <v>488</v>
      </c>
      <c r="B218" s="761" t="s">
        <v>486</v>
      </c>
      <c r="C218" s="760" t="s">
        <v>497</v>
      </c>
      <c r="D218" s="218"/>
      <c r="E218" s="758" t="s">
        <v>477</v>
      </c>
      <c r="F218" s="218"/>
      <c r="G218" s="764" t="s">
        <v>547</v>
      </c>
      <c r="H218" s="218"/>
      <c r="I218" s="218"/>
      <c r="J218" s="218"/>
      <c r="K218" s="218"/>
      <c r="L218" s="218"/>
      <c r="M218" s="218"/>
      <c r="N218" s="218"/>
    </row>
    <row r="219" spans="1:14" s="219" customFormat="1" ht="13.5" hidden="1" outlineLevel="1" x14ac:dyDescent="0.25">
      <c r="A219" s="759" t="s">
        <v>487</v>
      </c>
      <c r="B219" s="761" t="s">
        <v>513</v>
      </c>
      <c r="C219" s="218"/>
      <c r="D219" s="218"/>
      <c r="E219" s="758" t="s">
        <v>244</v>
      </c>
      <c r="F219" s="218"/>
      <c r="G219" s="764" t="s">
        <v>548</v>
      </c>
      <c r="H219" s="218"/>
      <c r="I219" s="218"/>
      <c r="J219" s="218"/>
      <c r="K219" s="218"/>
      <c r="L219" s="218"/>
      <c r="M219" s="218"/>
      <c r="N219" s="218"/>
    </row>
    <row r="220" spans="1:14" s="219" customFormat="1" ht="13.5" hidden="1" outlineLevel="1" x14ac:dyDescent="0.25">
      <c r="A220" s="218"/>
      <c r="B220" s="761" t="s">
        <v>514</v>
      </c>
      <c r="C220" s="218"/>
      <c r="D220" s="218"/>
      <c r="E220" s="757" t="s">
        <v>245</v>
      </c>
      <c r="F220" s="218"/>
      <c r="G220" s="764" t="s">
        <v>549</v>
      </c>
      <c r="H220" s="218"/>
      <c r="I220" s="218"/>
      <c r="J220" s="218"/>
      <c r="K220" s="218"/>
      <c r="L220" s="218"/>
      <c r="M220" s="218"/>
      <c r="N220" s="218"/>
    </row>
    <row r="221" spans="1:14" s="219" customFormat="1" ht="13.5" hidden="1" outlineLevel="1" x14ac:dyDescent="0.25">
      <c r="A221" s="218"/>
      <c r="B221" s="761" t="s">
        <v>515</v>
      </c>
      <c r="C221" s="218"/>
      <c r="D221" s="218"/>
      <c r="E221" s="757" t="s">
        <v>246</v>
      </c>
      <c r="F221" s="218"/>
      <c r="G221" s="764" t="s">
        <v>550</v>
      </c>
      <c r="H221" s="218"/>
      <c r="I221" s="218"/>
      <c r="J221" s="218"/>
      <c r="K221" s="218"/>
      <c r="L221" s="218"/>
      <c r="M221" s="218"/>
      <c r="N221" s="218"/>
    </row>
    <row r="222" spans="1:14" s="219" customFormat="1" ht="13.5" hidden="1" outlineLevel="1" x14ac:dyDescent="0.25">
      <c r="A222" s="218"/>
      <c r="B222" s="761" t="s">
        <v>516</v>
      </c>
      <c r="C222" s="218"/>
      <c r="D222" s="218"/>
      <c r="E222" s="757" t="s">
        <v>247</v>
      </c>
      <c r="F222" s="218"/>
      <c r="G222" s="764" t="s">
        <v>551</v>
      </c>
      <c r="H222" s="218"/>
      <c r="I222" s="218"/>
      <c r="J222" s="218"/>
      <c r="K222" s="218"/>
      <c r="L222" s="218"/>
      <c r="M222" s="218"/>
      <c r="N222" s="218"/>
    </row>
    <row r="223" spans="1:14" s="219" customFormat="1" ht="13.5" hidden="1" outlineLevel="1" x14ac:dyDescent="0.25">
      <c r="A223" s="218"/>
      <c r="B223" s="757" t="s">
        <v>483</v>
      </c>
      <c r="C223" s="218"/>
      <c r="D223" s="218"/>
      <c r="E223" s="757" t="s">
        <v>248</v>
      </c>
      <c r="F223" s="218"/>
      <c r="G223" s="764" t="s">
        <v>552</v>
      </c>
      <c r="H223" s="218"/>
      <c r="I223" s="218"/>
      <c r="J223" s="218"/>
      <c r="K223" s="218"/>
      <c r="L223" s="218"/>
      <c r="M223" s="218"/>
      <c r="N223" s="218"/>
    </row>
    <row r="224" spans="1:14" s="219" customFormat="1" ht="13.5" hidden="1" outlineLevel="1" x14ac:dyDescent="0.25">
      <c r="A224" s="218"/>
      <c r="B224" s="761" t="s">
        <v>485</v>
      </c>
      <c r="C224" s="218"/>
      <c r="D224" s="218"/>
      <c r="E224" s="759" t="s">
        <v>478</v>
      </c>
      <c r="F224" s="218"/>
      <c r="G224" s="764" t="s">
        <v>553</v>
      </c>
      <c r="H224" s="218"/>
      <c r="I224" s="218"/>
      <c r="J224" s="218"/>
      <c r="K224" s="218"/>
      <c r="L224" s="218"/>
      <c r="M224" s="218"/>
      <c r="N224" s="218"/>
    </row>
    <row r="225" spans="1:14" s="219" customFormat="1" ht="13.5" hidden="1" outlineLevel="1" x14ac:dyDescent="0.25">
      <c r="A225" s="218"/>
      <c r="B225" s="761" t="s">
        <v>517</v>
      </c>
      <c r="C225" s="218"/>
      <c r="D225" s="218"/>
      <c r="E225" s="759"/>
      <c r="F225" s="218"/>
      <c r="G225" s="764" t="s">
        <v>554</v>
      </c>
      <c r="H225" s="218"/>
      <c r="I225" s="218"/>
      <c r="J225" s="218"/>
      <c r="K225" s="218"/>
      <c r="L225" s="218"/>
      <c r="M225" s="218"/>
      <c r="N225" s="218"/>
    </row>
    <row r="226" spans="1:14" s="219" customFormat="1" ht="13.5" hidden="1" outlineLevel="1" x14ac:dyDescent="0.25">
      <c r="A226" s="218"/>
      <c r="B226" s="761" t="s">
        <v>518</v>
      </c>
      <c r="C226" s="218"/>
      <c r="D226" s="218"/>
      <c r="E226" s="218"/>
      <c r="F226" s="218"/>
      <c r="G226" s="764" t="s">
        <v>628</v>
      </c>
      <c r="H226" s="218"/>
      <c r="I226" s="218"/>
      <c r="J226" s="218"/>
      <c r="K226" s="218"/>
      <c r="L226" s="218"/>
      <c r="M226" s="218"/>
      <c r="N226" s="218"/>
    </row>
    <row r="227" spans="1:14" s="219" customFormat="1" ht="13.5" hidden="1" outlineLevel="1" x14ac:dyDescent="0.25">
      <c r="A227" s="218"/>
      <c r="B227" s="761" t="s">
        <v>519</v>
      </c>
      <c r="C227" s="218"/>
      <c r="D227" s="218"/>
      <c r="E227" s="218"/>
      <c r="F227" s="218"/>
      <c r="G227" s="764" t="s">
        <v>555</v>
      </c>
      <c r="H227" s="218"/>
      <c r="I227" s="218"/>
      <c r="J227" s="218"/>
      <c r="K227" s="218"/>
      <c r="L227" s="218"/>
      <c r="M227" s="218"/>
      <c r="N227" s="218"/>
    </row>
    <row r="228" spans="1:14" s="219" customFormat="1" ht="13.5" hidden="1" outlineLevel="1" x14ac:dyDescent="0.25">
      <c r="A228" s="218"/>
      <c r="B228" s="761" t="s">
        <v>520</v>
      </c>
      <c r="C228" s="218"/>
      <c r="D228" s="218"/>
      <c r="E228" s="218"/>
      <c r="F228" s="218"/>
      <c r="G228" s="764" t="s">
        <v>556</v>
      </c>
      <c r="H228" s="218"/>
      <c r="I228" s="218"/>
      <c r="J228" s="218"/>
      <c r="K228" s="218"/>
      <c r="L228" s="218"/>
      <c r="M228" s="218"/>
      <c r="N228" s="218"/>
    </row>
    <row r="229" spans="1:14" s="219" customFormat="1" ht="13.5" hidden="1" outlineLevel="1" x14ac:dyDescent="0.25">
      <c r="A229" s="218"/>
      <c r="B229" s="762" t="s">
        <v>521</v>
      </c>
      <c r="C229" s="218"/>
      <c r="D229" s="218"/>
      <c r="E229" s="218"/>
      <c r="F229" s="218"/>
      <c r="G229" s="764" t="s">
        <v>557</v>
      </c>
      <c r="H229" s="218"/>
      <c r="I229" s="218"/>
      <c r="J229" s="218"/>
      <c r="K229" s="218"/>
      <c r="L229" s="218"/>
      <c r="M229" s="218"/>
      <c r="N229" s="218"/>
    </row>
    <row r="230" spans="1:14" s="219" customFormat="1" ht="13.5" hidden="1" outlineLevel="1" x14ac:dyDescent="0.25">
      <c r="A230" s="218"/>
      <c r="B230" s="762" t="s">
        <v>522</v>
      </c>
      <c r="C230" s="218"/>
      <c r="D230" s="218"/>
      <c r="E230" s="218"/>
      <c r="F230" s="218"/>
      <c r="G230" s="764" t="s">
        <v>558</v>
      </c>
      <c r="H230" s="218"/>
      <c r="I230" s="218"/>
      <c r="J230" s="218"/>
      <c r="K230" s="218"/>
      <c r="L230" s="218"/>
      <c r="M230" s="218"/>
      <c r="N230" s="218"/>
    </row>
    <row r="231" spans="1:14" hidden="1" outlineLevel="1" x14ac:dyDescent="0.3">
      <c r="A231" s="220"/>
      <c r="B231" s="762" t="s">
        <v>523</v>
      </c>
      <c r="C231" s="218"/>
      <c r="D231" s="218"/>
      <c r="E231" s="218"/>
      <c r="F231" s="220"/>
      <c r="G231" s="764" t="s">
        <v>559</v>
      </c>
      <c r="H231" s="220"/>
      <c r="I231" s="220"/>
      <c r="J231" s="220"/>
      <c r="K231" s="220"/>
      <c r="L231" s="220"/>
      <c r="M231" s="220"/>
      <c r="N231" s="220"/>
    </row>
    <row r="232" spans="1:14" hidden="1" outlineLevel="1" x14ac:dyDescent="0.3">
      <c r="A232" s="220"/>
      <c r="B232" s="762" t="s">
        <v>524</v>
      </c>
      <c r="C232" s="218"/>
      <c r="D232" s="218"/>
      <c r="E232" s="218"/>
      <c r="F232" s="220"/>
      <c r="G232" s="764" t="s">
        <v>560</v>
      </c>
      <c r="H232" s="220"/>
      <c r="I232" s="220"/>
      <c r="J232" s="220"/>
      <c r="K232" s="220"/>
      <c r="L232" s="220"/>
      <c r="M232" s="220"/>
      <c r="N232" s="220"/>
    </row>
    <row r="233" spans="1:14" hidden="1" outlineLevel="1" x14ac:dyDescent="0.3">
      <c r="A233" s="220"/>
      <c r="B233" s="762" t="s">
        <v>525</v>
      </c>
      <c r="C233" s="220"/>
      <c r="D233" s="220"/>
      <c r="E233" s="220"/>
      <c r="F233" s="220"/>
      <c r="G233" s="764" t="s">
        <v>561</v>
      </c>
      <c r="H233" s="220"/>
      <c r="I233" s="220"/>
      <c r="J233" s="220"/>
      <c r="K233" s="220"/>
      <c r="L233" s="220"/>
      <c r="M233" s="220"/>
      <c r="N233" s="220"/>
    </row>
    <row r="234" spans="1:14" hidden="1" outlineLevel="1" x14ac:dyDescent="0.3">
      <c r="A234" s="220"/>
      <c r="B234" s="762" t="s">
        <v>526</v>
      </c>
      <c r="C234" s="220"/>
      <c r="D234" s="220"/>
      <c r="E234" s="220"/>
      <c r="F234" s="220"/>
      <c r="G234" s="764" t="s">
        <v>562</v>
      </c>
      <c r="H234" s="220"/>
      <c r="I234" s="220"/>
      <c r="J234" s="220"/>
      <c r="K234" s="220"/>
      <c r="L234" s="220"/>
      <c r="M234" s="220"/>
      <c r="N234" s="220"/>
    </row>
    <row r="235" spans="1:14" hidden="1" outlineLevel="1" x14ac:dyDescent="0.3">
      <c r="A235" s="220"/>
      <c r="B235" s="762" t="s">
        <v>527</v>
      </c>
      <c r="C235" s="220"/>
      <c r="D235" s="220"/>
      <c r="E235" s="220"/>
      <c r="F235" s="220"/>
      <c r="G235" s="764" t="s">
        <v>563</v>
      </c>
      <c r="H235" s="220"/>
      <c r="I235" s="220"/>
      <c r="J235" s="220"/>
      <c r="K235" s="220"/>
      <c r="L235" s="220"/>
      <c r="M235" s="220"/>
      <c r="N235" s="220"/>
    </row>
    <row r="236" spans="1:14" hidden="1" outlineLevel="1" x14ac:dyDescent="0.3">
      <c r="A236" s="220"/>
      <c r="B236" s="762" t="s">
        <v>528</v>
      </c>
      <c r="C236" s="220"/>
      <c r="D236" s="220"/>
      <c r="E236" s="220"/>
      <c r="F236" s="220"/>
      <c r="G236" s="764" t="s">
        <v>564</v>
      </c>
      <c r="H236" s="220"/>
      <c r="I236" s="220"/>
      <c r="J236" s="220"/>
      <c r="K236" s="220"/>
      <c r="L236" s="220"/>
      <c r="M236" s="220"/>
      <c r="N236" s="220"/>
    </row>
    <row r="237" spans="1:14" hidden="1" outlineLevel="1" x14ac:dyDescent="0.3">
      <c r="A237" s="220"/>
      <c r="B237" s="762" t="s">
        <v>529</v>
      </c>
      <c r="C237" s="220"/>
      <c r="D237" s="220"/>
      <c r="E237" s="220"/>
      <c r="F237" s="220"/>
      <c r="G237" s="764" t="s">
        <v>565</v>
      </c>
      <c r="H237" s="220"/>
      <c r="I237" s="220"/>
      <c r="J237" s="220"/>
      <c r="K237" s="220"/>
      <c r="L237" s="220"/>
      <c r="M237" s="220"/>
      <c r="N237" s="220"/>
    </row>
    <row r="238" spans="1:14" hidden="1" outlineLevel="1" x14ac:dyDescent="0.3">
      <c r="A238" s="220"/>
      <c r="B238" s="762" t="s">
        <v>530</v>
      </c>
      <c r="C238" s="220"/>
      <c r="D238" s="220"/>
      <c r="E238" s="220"/>
      <c r="F238" s="220"/>
      <c r="G238" s="764" t="s">
        <v>566</v>
      </c>
      <c r="H238" s="220"/>
      <c r="I238" s="220"/>
      <c r="J238" s="220"/>
      <c r="K238" s="220"/>
      <c r="L238" s="220"/>
      <c r="M238" s="220"/>
      <c r="N238" s="220"/>
    </row>
    <row r="239" spans="1:14" hidden="1" outlineLevel="1" x14ac:dyDescent="0.3">
      <c r="A239" s="220"/>
      <c r="B239" s="762" t="s">
        <v>531</v>
      </c>
      <c r="C239" s="220"/>
      <c r="D239" s="220"/>
      <c r="E239" s="220"/>
      <c r="F239" s="220"/>
      <c r="G239" s="764" t="s">
        <v>567</v>
      </c>
      <c r="H239" s="220"/>
      <c r="I239" s="220"/>
      <c r="J239" s="220"/>
      <c r="K239" s="220"/>
      <c r="L239" s="220"/>
      <c r="M239" s="220"/>
      <c r="N239" s="220"/>
    </row>
    <row r="240" spans="1:14" hidden="1" outlineLevel="1" x14ac:dyDescent="0.3">
      <c r="A240" s="220"/>
      <c r="B240" s="762" t="s">
        <v>532</v>
      </c>
      <c r="C240" s="220"/>
      <c r="D240" s="220"/>
      <c r="E240" s="220"/>
      <c r="F240" s="220"/>
      <c r="G240" s="764" t="s">
        <v>568</v>
      </c>
      <c r="H240" s="220"/>
      <c r="I240" s="220"/>
      <c r="J240" s="220"/>
      <c r="K240" s="220"/>
      <c r="L240" s="220"/>
      <c r="M240" s="220"/>
      <c r="N240" s="220"/>
    </row>
    <row r="241" spans="1:14" hidden="1" outlineLevel="1" x14ac:dyDescent="0.3">
      <c r="A241" s="220"/>
      <c r="B241" s="762" t="s">
        <v>533</v>
      </c>
      <c r="C241" s="220"/>
      <c r="D241" s="220"/>
      <c r="E241" s="220"/>
      <c r="F241" s="220"/>
      <c r="G241" s="764" t="s">
        <v>569</v>
      </c>
      <c r="H241" s="220"/>
      <c r="I241" s="220"/>
      <c r="J241" s="220"/>
      <c r="K241" s="220"/>
      <c r="L241" s="220"/>
      <c r="M241" s="220"/>
      <c r="N241" s="220"/>
    </row>
    <row r="242" spans="1:14" hidden="1" outlineLevel="1" x14ac:dyDescent="0.3">
      <c r="A242" s="220"/>
      <c r="B242" s="761" t="s">
        <v>534</v>
      </c>
      <c r="C242" s="220"/>
      <c r="D242" s="220"/>
      <c r="E242" s="220"/>
      <c r="F242" s="220"/>
      <c r="G242" s="764" t="s">
        <v>570</v>
      </c>
      <c r="H242" s="220"/>
      <c r="I242" s="220"/>
      <c r="J242" s="220"/>
      <c r="K242" s="220"/>
      <c r="L242" s="220"/>
      <c r="M242" s="220"/>
      <c r="N242" s="220"/>
    </row>
    <row r="243" spans="1:14" hidden="1" outlineLevel="1" x14ac:dyDescent="0.3">
      <c r="A243" s="220"/>
      <c r="B243" s="762" t="s">
        <v>535</v>
      </c>
      <c r="C243" s="220"/>
      <c r="D243" s="220"/>
      <c r="E243" s="220"/>
      <c r="F243" s="220"/>
      <c r="G243" s="764" t="s">
        <v>571</v>
      </c>
      <c r="H243" s="220"/>
      <c r="I243" s="220"/>
      <c r="J243" s="220"/>
      <c r="K243" s="220"/>
      <c r="L243" s="220"/>
      <c r="M243" s="220"/>
      <c r="N243" s="220"/>
    </row>
    <row r="244" spans="1:14" hidden="1" outlineLevel="1" x14ac:dyDescent="0.3">
      <c r="A244" s="220"/>
      <c r="B244" s="762"/>
      <c r="C244" s="220"/>
      <c r="D244" s="220"/>
      <c r="E244" s="220"/>
      <c r="F244" s="220"/>
      <c r="G244" s="764" t="s">
        <v>572</v>
      </c>
      <c r="H244" s="220"/>
      <c r="I244" s="220"/>
      <c r="J244" s="220"/>
      <c r="K244" s="220"/>
      <c r="L244" s="220"/>
      <c r="M244" s="220"/>
      <c r="N244" s="220"/>
    </row>
    <row r="245" spans="1:14" hidden="1" outlineLevel="1" x14ac:dyDescent="0.3">
      <c r="A245" s="220"/>
      <c r="B245" s="220"/>
      <c r="C245" s="220"/>
      <c r="D245" s="220"/>
      <c r="E245" s="220"/>
      <c r="F245" s="220"/>
      <c r="G245" s="764" t="s">
        <v>573</v>
      </c>
      <c r="H245" s="220"/>
      <c r="I245" s="220"/>
      <c r="J245" s="220"/>
      <c r="K245" s="220"/>
      <c r="L245" s="220"/>
      <c r="M245" s="220"/>
      <c r="N245" s="220"/>
    </row>
    <row r="246" spans="1:14" hidden="1" outlineLevel="1" x14ac:dyDescent="0.3">
      <c r="A246" s="220"/>
      <c r="B246" s="220"/>
      <c r="C246" s="220"/>
      <c r="D246" s="220"/>
      <c r="E246" s="220"/>
      <c r="F246" s="220"/>
      <c r="G246" s="764" t="s">
        <v>574</v>
      </c>
      <c r="H246" s="220"/>
      <c r="I246" s="220"/>
      <c r="J246" s="220"/>
      <c r="K246" s="220"/>
      <c r="L246" s="220"/>
      <c r="M246" s="220"/>
      <c r="N246" s="220"/>
    </row>
    <row r="247" spans="1:14" hidden="1" outlineLevel="1" x14ac:dyDescent="0.3">
      <c r="A247" s="220"/>
      <c r="B247" s="220"/>
      <c r="C247" s="220"/>
      <c r="D247" s="220"/>
      <c r="E247" s="220"/>
      <c r="F247" s="220"/>
      <c r="G247" s="764" t="s">
        <v>575</v>
      </c>
      <c r="H247" s="220"/>
      <c r="I247" s="220"/>
      <c r="J247" s="220"/>
      <c r="K247" s="220"/>
      <c r="L247" s="220"/>
      <c r="M247" s="220"/>
      <c r="N247" s="220"/>
    </row>
    <row r="248" spans="1:14" hidden="1" outlineLevel="1" x14ac:dyDescent="0.3">
      <c r="A248" s="220"/>
      <c r="B248" s="220"/>
      <c r="C248" s="220"/>
      <c r="D248" s="220"/>
      <c r="E248" s="220"/>
      <c r="F248" s="220"/>
      <c r="G248" s="764" t="s">
        <v>576</v>
      </c>
      <c r="H248" s="220"/>
      <c r="I248" s="220"/>
      <c r="J248" s="220"/>
      <c r="K248" s="220"/>
      <c r="L248" s="220"/>
      <c r="M248" s="220"/>
      <c r="N248" s="220"/>
    </row>
    <row r="249" spans="1:14" hidden="1" outlineLevel="1" x14ac:dyDescent="0.3">
      <c r="A249" s="220"/>
      <c r="B249" s="220"/>
      <c r="C249" s="220"/>
      <c r="D249" s="220"/>
      <c r="E249" s="220"/>
      <c r="F249" s="220"/>
      <c r="G249" s="764" t="s">
        <v>577</v>
      </c>
      <c r="H249" s="220"/>
      <c r="I249" s="220"/>
      <c r="J249" s="220"/>
      <c r="K249" s="220"/>
      <c r="L249" s="220"/>
      <c r="M249" s="220"/>
      <c r="N249" s="220"/>
    </row>
    <row r="250" spans="1:14" hidden="1" outlineLevel="1" x14ac:dyDescent="0.3">
      <c r="A250" s="220"/>
      <c r="B250" s="220"/>
      <c r="C250" s="220"/>
      <c r="D250" s="220"/>
      <c r="E250" s="220"/>
      <c r="F250" s="220"/>
      <c r="G250" s="218"/>
      <c r="H250" s="220"/>
      <c r="I250" s="220"/>
      <c r="J250" s="220"/>
      <c r="K250" s="220"/>
      <c r="L250" s="220"/>
      <c r="M250" s="220"/>
      <c r="N250" s="220"/>
    </row>
    <row r="251" spans="1:14" hidden="1" outlineLevel="1" x14ac:dyDescent="0.3">
      <c r="A251" s="220"/>
      <c r="B251" s="220"/>
      <c r="C251" s="220"/>
      <c r="D251" s="220"/>
      <c r="E251" s="220"/>
      <c r="F251" s="220"/>
      <c r="G251" s="218"/>
      <c r="H251" s="220"/>
      <c r="I251" s="220"/>
      <c r="J251" s="220"/>
      <c r="K251" s="220"/>
      <c r="L251" s="220"/>
      <c r="M251" s="220"/>
      <c r="N251" s="220"/>
    </row>
    <row r="252" spans="1:14" collapsed="1" x14ac:dyDescent="0.3"/>
  </sheetData>
  <sheetProtection sheet="1" objects="1" scenarios="1" selectLockedCells="1"/>
  <sortState ref="A200:C213">
    <sortCondition ref="C200"/>
  </sortState>
  <mergeCells count="301">
    <mergeCell ref="E135:G135"/>
    <mergeCell ref="H127:O127"/>
    <mergeCell ref="H129:O129"/>
    <mergeCell ref="H131:O131"/>
    <mergeCell ref="E136:G136"/>
    <mergeCell ref="A192:C192"/>
    <mergeCell ref="A193:C193"/>
    <mergeCell ref="A195:C195"/>
    <mergeCell ref="A196:C196"/>
    <mergeCell ref="A133:C133"/>
    <mergeCell ref="A134:C134"/>
    <mergeCell ref="E127:G127"/>
    <mergeCell ref="H135:O135"/>
    <mergeCell ref="H136:O136"/>
    <mergeCell ref="E167:O169"/>
    <mergeCell ref="H172:O172"/>
    <mergeCell ref="H159:O159"/>
    <mergeCell ref="E161:G161"/>
    <mergeCell ref="E159:G159"/>
    <mergeCell ref="E164:G164"/>
    <mergeCell ref="A160:C160"/>
    <mergeCell ref="A161:C161"/>
    <mergeCell ref="E138:O140"/>
    <mergeCell ref="L166:O166"/>
    <mergeCell ref="H191:O191"/>
    <mergeCell ref="H192:O192"/>
    <mergeCell ref="A191:C191"/>
    <mergeCell ref="E182:G182"/>
    <mergeCell ref="H198:O198"/>
    <mergeCell ref="H195:O195"/>
    <mergeCell ref="A183:C183"/>
    <mergeCell ref="A185:C185"/>
    <mergeCell ref="A186:C186"/>
    <mergeCell ref="A187:C187"/>
    <mergeCell ref="A189:C189"/>
    <mergeCell ref="A190:C190"/>
    <mergeCell ref="H190:O190"/>
    <mergeCell ref="H187:O187"/>
    <mergeCell ref="H189:O189"/>
    <mergeCell ref="H196:O196"/>
    <mergeCell ref="H197:O197"/>
    <mergeCell ref="H186:O186"/>
    <mergeCell ref="H193:O193"/>
    <mergeCell ref="E91:G91"/>
    <mergeCell ref="E86:G86"/>
    <mergeCell ref="E87:G87"/>
    <mergeCell ref="D1:I2"/>
    <mergeCell ref="A70:D70"/>
    <mergeCell ref="E70:G70"/>
    <mergeCell ref="A69:D69"/>
    <mergeCell ref="E69:G69"/>
    <mergeCell ref="L2:O2"/>
    <mergeCell ref="L28:O28"/>
    <mergeCell ref="B11:C11"/>
    <mergeCell ref="D13:F14"/>
    <mergeCell ref="D4:O4"/>
    <mergeCell ref="E54:G54"/>
    <mergeCell ref="E55:G55"/>
    <mergeCell ref="L38:O38"/>
    <mergeCell ref="D5:O5"/>
    <mergeCell ref="E49:G49"/>
    <mergeCell ref="E63:G63"/>
    <mergeCell ref="E48:G48"/>
    <mergeCell ref="E56:G56"/>
    <mergeCell ref="H46:O46"/>
    <mergeCell ref="H61:O61"/>
    <mergeCell ref="H62:O62"/>
    <mergeCell ref="H87:O87"/>
    <mergeCell ref="L92:O92"/>
    <mergeCell ref="E120:G120"/>
    <mergeCell ref="L71:O71"/>
    <mergeCell ref="K112:L112"/>
    <mergeCell ref="E80:G80"/>
    <mergeCell ref="E84:G84"/>
    <mergeCell ref="A72:D74"/>
    <mergeCell ref="E81:G81"/>
    <mergeCell ref="E82:G82"/>
    <mergeCell ref="E102:O104"/>
    <mergeCell ref="G108:K109"/>
    <mergeCell ref="A80:C80"/>
    <mergeCell ref="A81:C81"/>
    <mergeCell ref="A82:C82"/>
    <mergeCell ref="A83:C83"/>
    <mergeCell ref="A84:C84"/>
    <mergeCell ref="A85:C85"/>
    <mergeCell ref="A86:C86"/>
    <mergeCell ref="A87:C87"/>
    <mergeCell ref="A88:C88"/>
    <mergeCell ref="A89:C89"/>
    <mergeCell ref="A90:C90"/>
    <mergeCell ref="E90:G90"/>
    <mergeCell ref="A200:D202"/>
    <mergeCell ref="E160:G160"/>
    <mergeCell ref="E197:G197"/>
    <mergeCell ref="E192:G192"/>
    <mergeCell ref="E193:G193"/>
    <mergeCell ref="E165:G165"/>
    <mergeCell ref="A167:D169"/>
    <mergeCell ref="E191:G191"/>
    <mergeCell ref="E187:G187"/>
    <mergeCell ref="E189:G189"/>
    <mergeCell ref="E181:G181"/>
    <mergeCell ref="E190:G190"/>
    <mergeCell ref="E183:G183"/>
    <mergeCell ref="E185:G185"/>
    <mergeCell ref="A181:C181"/>
    <mergeCell ref="A176:C176"/>
    <mergeCell ref="A177:C177"/>
    <mergeCell ref="A178:C178"/>
    <mergeCell ref="A179:C179"/>
    <mergeCell ref="A180:C180"/>
    <mergeCell ref="A197:C197"/>
    <mergeCell ref="A198:C198"/>
    <mergeCell ref="A182:C182"/>
    <mergeCell ref="E186:G186"/>
    <mergeCell ref="M173:O173"/>
    <mergeCell ref="E158:G158"/>
    <mergeCell ref="A158:C158"/>
    <mergeCell ref="M144:O144"/>
    <mergeCell ref="E180:G180"/>
    <mergeCell ref="E179:G179"/>
    <mergeCell ref="E178:G178"/>
    <mergeCell ref="E172:G172"/>
    <mergeCell ref="E163:G163"/>
    <mergeCell ref="H160:O160"/>
    <mergeCell ref="H161:O161"/>
    <mergeCell ref="H163:O163"/>
    <mergeCell ref="H164:O164"/>
    <mergeCell ref="H165:O165"/>
    <mergeCell ref="H149:O149"/>
    <mergeCell ref="H151:O151"/>
    <mergeCell ref="H152:O152"/>
    <mergeCell ref="H153:O153"/>
    <mergeCell ref="H154:O154"/>
    <mergeCell ref="H155:O155"/>
    <mergeCell ref="H156:O156"/>
    <mergeCell ref="H158:O158"/>
    <mergeCell ref="A159:C159"/>
    <mergeCell ref="E155:G155"/>
    <mergeCell ref="E156:G156"/>
    <mergeCell ref="E152:G152"/>
    <mergeCell ref="E148:G148"/>
    <mergeCell ref="E149:G149"/>
    <mergeCell ref="E146:G146"/>
    <mergeCell ref="E147:G147"/>
    <mergeCell ref="E143:G143"/>
    <mergeCell ref="E151:G151"/>
    <mergeCell ref="E153:G153"/>
    <mergeCell ref="E154:G154"/>
    <mergeCell ref="E134:G134"/>
    <mergeCell ref="H55:O55"/>
    <mergeCell ref="H56:O56"/>
    <mergeCell ref="H57:O57"/>
    <mergeCell ref="H59:O59"/>
    <mergeCell ref="H60:O60"/>
    <mergeCell ref="E129:G129"/>
    <mergeCell ref="E130:G130"/>
    <mergeCell ref="E133:G133"/>
    <mergeCell ref="E131:G131"/>
    <mergeCell ref="H91:O91"/>
    <mergeCell ref="H120:O120"/>
    <mergeCell ref="H123:O123"/>
    <mergeCell ref="H124:O124"/>
    <mergeCell ref="H125:O125"/>
    <mergeCell ref="E72:O74"/>
    <mergeCell ref="H80:O80"/>
    <mergeCell ref="E64:G64"/>
    <mergeCell ref="E83:G83"/>
    <mergeCell ref="E85:G85"/>
    <mergeCell ref="E88:G88"/>
    <mergeCell ref="E89:G89"/>
    <mergeCell ref="E124:G124"/>
    <mergeCell ref="E125:G125"/>
    <mergeCell ref="E123:G123"/>
    <mergeCell ref="E126:G126"/>
    <mergeCell ref="H88:O88"/>
    <mergeCell ref="A54:C54"/>
    <mergeCell ref="E67:G67"/>
    <mergeCell ref="E66:G66"/>
    <mergeCell ref="E65:G65"/>
    <mergeCell ref="A62:C62"/>
    <mergeCell ref="A63:C63"/>
    <mergeCell ref="A64:C64"/>
    <mergeCell ref="A66:C66"/>
    <mergeCell ref="A67:C67"/>
    <mergeCell ref="H69:O69"/>
    <mergeCell ref="H70:O70"/>
    <mergeCell ref="A123:C123"/>
    <mergeCell ref="A124:C124"/>
    <mergeCell ref="A125:C125"/>
    <mergeCell ref="A126:C126"/>
    <mergeCell ref="A93:D95"/>
    <mergeCell ref="E93:O95"/>
    <mergeCell ref="L108:M109"/>
    <mergeCell ref="G99:O99"/>
    <mergeCell ref="G100:O100"/>
    <mergeCell ref="K97:L97"/>
    <mergeCell ref="A61:C61"/>
    <mergeCell ref="H82:O82"/>
    <mergeCell ref="H81:O81"/>
    <mergeCell ref="H83:O83"/>
    <mergeCell ref="H64:O64"/>
    <mergeCell ref="H66:O66"/>
    <mergeCell ref="H67:O67"/>
    <mergeCell ref="H63:O63"/>
    <mergeCell ref="E57:G57"/>
    <mergeCell ref="E59:G59"/>
    <mergeCell ref="E78:G78"/>
    <mergeCell ref="E61:G61"/>
    <mergeCell ref="E62:G62"/>
    <mergeCell ref="M79:O79"/>
    <mergeCell ref="E60:G60"/>
    <mergeCell ref="H78:O78"/>
    <mergeCell ref="H48:O48"/>
    <mergeCell ref="H50:O50"/>
    <mergeCell ref="H49:O49"/>
    <mergeCell ref="A55:C55"/>
    <mergeCell ref="H54:O54"/>
    <mergeCell ref="A56:C56"/>
    <mergeCell ref="A57:C57"/>
    <mergeCell ref="A59:C59"/>
    <mergeCell ref="A60:C60"/>
    <mergeCell ref="A12:C12"/>
    <mergeCell ref="K13:O13"/>
    <mergeCell ref="A29:D31"/>
    <mergeCell ref="A39:D41"/>
    <mergeCell ref="A48:C48"/>
    <mergeCell ref="A49:C49"/>
    <mergeCell ref="A50:C50"/>
    <mergeCell ref="A51:C51"/>
    <mergeCell ref="A52:C52"/>
    <mergeCell ref="A20:A21"/>
    <mergeCell ref="B20:F21"/>
    <mergeCell ref="G20:G21"/>
    <mergeCell ref="H20:O21"/>
    <mergeCell ref="E18:G18"/>
    <mergeCell ref="E50:G50"/>
    <mergeCell ref="E51:G51"/>
    <mergeCell ref="H51:O51"/>
    <mergeCell ref="H52:O52"/>
    <mergeCell ref="E45:G45"/>
    <mergeCell ref="E52:G52"/>
    <mergeCell ref="E19:G19"/>
    <mergeCell ref="E29:O31"/>
    <mergeCell ref="E39:O41"/>
    <mergeCell ref="H45:O45"/>
    <mergeCell ref="H84:O84"/>
    <mergeCell ref="H85:O85"/>
    <mergeCell ref="H86:O86"/>
    <mergeCell ref="E200:O202"/>
    <mergeCell ref="H176:O176"/>
    <mergeCell ref="H177:O177"/>
    <mergeCell ref="H178:O178"/>
    <mergeCell ref="H179:O179"/>
    <mergeCell ref="H180:O180"/>
    <mergeCell ref="H181:O181"/>
    <mergeCell ref="H182:O182"/>
    <mergeCell ref="H183:O183"/>
    <mergeCell ref="H185:O185"/>
    <mergeCell ref="E176:G176"/>
    <mergeCell ref="E177:G177"/>
    <mergeCell ref="L199:O199"/>
    <mergeCell ref="E198:G198"/>
    <mergeCell ref="E195:G195"/>
    <mergeCell ref="E196:G196"/>
    <mergeCell ref="H143:O143"/>
    <mergeCell ref="H146:O146"/>
    <mergeCell ref="H147:O147"/>
    <mergeCell ref="H148:O148"/>
    <mergeCell ref="L137:O137"/>
    <mergeCell ref="M121:O121"/>
    <mergeCell ref="L101:O101"/>
    <mergeCell ref="H89:O89"/>
    <mergeCell ref="H90:O90"/>
    <mergeCell ref="H126:O126"/>
    <mergeCell ref="H130:O130"/>
    <mergeCell ref="H133:O133"/>
    <mergeCell ref="H134:O134"/>
    <mergeCell ref="K106:L106"/>
    <mergeCell ref="A130:C130"/>
    <mergeCell ref="A91:C91"/>
    <mergeCell ref="A163:C163"/>
    <mergeCell ref="A164:C164"/>
    <mergeCell ref="A165:C165"/>
    <mergeCell ref="A135:C135"/>
    <mergeCell ref="A136:C136"/>
    <mergeCell ref="A146:C146"/>
    <mergeCell ref="A147:C147"/>
    <mergeCell ref="A148:C148"/>
    <mergeCell ref="A149:C149"/>
    <mergeCell ref="A151:C151"/>
    <mergeCell ref="A152:C152"/>
    <mergeCell ref="A153:C153"/>
    <mergeCell ref="A102:D104"/>
    <mergeCell ref="A131:C131"/>
    <mergeCell ref="A127:C127"/>
    <mergeCell ref="A129:C129"/>
    <mergeCell ref="A138:D140"/>
    <mergeCell ref="A154:C154"/>
    <mergeCell ref="A155:C155"/>
    <mergeCell ref="A156:C156"/>
  </mergeCells>
  <phoneticPr fontId="2" type="noConversion"/>
  <dataValidations count="5">
    <dataValidation type="list" allowBlank="1" showInputMessage="1" showErrorMessage="1" sqref="C10">
      <formula1>$C$206:$C$218</formula1>
    </dataValidation>
    <dataValidation type="list" allowBlank="1" showInputMessage="1" showErrorMessage="1" sqref="K13:O13">
      <formula1>$E$206:$E$224</formula1>
    </dataValidation>
    <dataValidation type="list" allowBlank="1" showInputMessage="1" showErrorMessage="1" sqref="C8">
      <formula1>$A$206:$A$219</formula1>
    </dataValidation>
    <dataValidation type="list" allowBlank="1" showInputMessage="1" showErrorMessage="1" sqref="C9">
      <formula1>$B$206:$B$244</formula1>
    </dataValidation>
    <dataValidation type="list" allowBlank="1" showInputMessage="1" showErrorMessage="1" sqref="B11:C11">
      <formula1>$G$206:$G$249</formula1>
    </dataValidation>
  </dataValidations>
  <printOptions horizontalCentered="1"/>
  <pageMargins left="0" right="0" top="0" bottom="0.23622047244094491" header="0" footer="0"/>
  <pageSetup paperSize="5" scale="53" fitToHeight="4" orientation="portrait" r:id="rId1"/>
  <headerFooter alignWithMargins="0">
    <oddFooter>&amp;L&amp;Z&amp;F&amp;C&amp;P&amp;R&amp;D</oddFooter>
  </headerFooter>
  <rowBreaks count="2" manualBreakCount="2">
    <brk id="75" max="14" man="1"/>
    <brk id="170"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autoPageBreaks="0" fitToPage="1"/>
  </sheetPr>
  <dimension ref="A1:U92"/>
  <sheetViews>
    <sheetView showGridLines="0" zoomScale="70" workbookViewId="0">
      <selection activeCell="E18" sqref="E18:G18"/>
    </sheetView>
  </sheetViews>
  <sheetFormatPr defaultRowHeight="14.25" outlineLevelRow="1" x14ac:dyDescent="0.3"/>
  <cols>
    <col min="1" max="1" width="10.85546875" style="9" customWidth="1"/>
    <col min="2" max="2" width="17.5703125" style="9" customWidth="1"/>
    <col min="3" max="3" width="13.140625" style="9" customWidth="1"/>
    <col min="4" max="4" width="21.28515625" style="9" customWidth="1"/>
    <col min="5" max="5" width="9" style="9" customWidth="1"/>
    <col min="6" max="7" width="14.7109375" style="9" customWidth="1"/>
    <col min="8" max="10" width="13.7109375" style="9" customWidth="1"/>
    <col min="11" max="11" width="13.140625" style="9" customWidth="1"/>
    <col min="12" max="12" width="11.28515625" style="9" customWidth="1"/>
    <col min="13" max="13" width="7.85546875" style="9" customWidth="1"/>
    <col min="14" max="14" width="5.85546875" style="9" customWidth="1"/>
    <col min="15" max="15" width="1.28515625" style="9" customWidth="1"/>
    <col min="16" max="16" width="5.42578125" style="9" customWidth="1"/>
    <col min="17" max="16384" width="9.140625" style="9"/>
  </cols>
  <sheetData>
    <row r="1" spans="1:17" ht="13.5" customHeight="1" x14ac:dyDescent="0.3">
      <c r="A1" s="5" t="str">
        <f>+SUMMARY!A1</f>
        <v>PHYSICAL RESOURCES SERVICE</v>
      </c>
      <c r="B1" s="5"/>
      <c r="C1" s="6"/>
      <c r="D1" s="6"/>
      <c r="E1" s="1155" t="str">
        <f>+"PRS "&amp;+SUMMARY!D1</f>
        <v>PRS PROJECT REALIZATION EVALUATION SUMMARY</v>
      </c>
      <c r="F1" s="1155"/>
      <c r="G1" s="1155"/>
      <c r="H1" s="1155"/>
      <c r="I1" s="1155"/>
      <c r="J1" s="6"/>
      <c r="K1" s="6"/>
      <c r="L1" s="6"/>
      <c r="M1" s="12"/>
      <c r="N1" s="12"/>
      <c r="O1" s="12"/>
      <c r="P1" s="11" t="str">
        <f>+SUMMARY!O1</f>
        <v>EVALUATION COMPLETED ON :</v>
      </c>
      <c r="Q1" s="12"/>
    </row>
    <row r="2" spans="1:17" ht="13.5" customHeight="1" x14ac:dyDescent="0.3">
      <c r="A2" s="5" t="str">
        <f>+SUMMARY!A2</f>
        <v>UNIVERSITY OF OTTAWA</v>
      </c>
      <c r="B2" s="5"/>
      <c r="C2" s="6"/>
      <c r="D2" s="6"/>
      <c r="E2" s="1155"/>
      <c r="F2" s="1155"/>
      <c r="G2" s="1155"/>
      <c r="H2" s="1155"/>
      <c r="I2" s="1155"/>
      <c r="J2" s="6"/>
      <c r="K2" s="6"/>
      <c r="L2" s="6"/>
      <c r="M2" s="1156" t="str">
        <f>+SUMMARY!L2</f>
        <v>day/month/year</v>
      </c>
      <c r="N2" s="1156"/>
      <c r="O2" s="1156"/>
      <c r="P2" s="1156"/>
      <c r="Q2" s="12"/>
    </row>
    <row r="3" spans="1:17" ht="13.5" customHeight="1" x14ac:dyDescent="0.3">
      <c r="A3" s="5"/>
      <c r="B3" s="5"/>
      <c r="C3" s="6"/>
      <c r="D3" s="6"/>
      <c r="E3" s="232"/>
      <c r="F3" s="232"/>
      <c r="G3" s="232"/>
      <c r="H3" s="232"/>
      <c r="I3" s="6"/>
      <c r="J3" s="6"/>
      <c r="K3" s="6"/>
      <c r="L3" s="6"/>
      <c r="M3" s="6"/>
      <c r="N3" s="6"/>
      <c r="O3" s="6"/>
      <c r="P3" s="14"/>
      <c r="Q3" s="12"/>
    </row>
    <row r="4" spans="1:17" ht="13.5" customHeight="1" x14ac:dyDescent="0.3">
      <c r="B4" s="15"/>
      <c r="C4" s="15"/>
      <c r="D4" s="15"/>
      <c r="E4" s="233">
        <f>+SUMMARY!D4</f>
        <v>0</v>
      </c>
      <c r="F4" s="234"/>
      <c r="G4" s="234"/>
      <c r="H4" s="234"/>
      <c r="I4" s="15"/>
      <c r="J4" s="15"/>
      <c r="K4" s="15"/>
      <c r="L4" s="15"/>
      <c r="M4" s="15"/>
      <c r="N4" s="15"/>
      <c r="O4" s="15"/>
      <c r="P4" s="15"/>
      <c r="Q4" s="12"/>
    </row>
    <row r="5" spans="1:17" ht="13.5" customHeight="1" x14ac:dyDescent="0.3">
      <c r="B5" s="15"/>
      <c r="C5" s="15"/>
      <c r="D5" s="15"/>
      <c r="E5" s="233">
        <f>+SUMMARY!D5</f>
        <v>0</v>
      </c>
      <c r="F5" s="234"/>
      <c r="G5" s="234"/>
      <c r="H5" s="234"/>
      <c r="I5" s="15"/>
      <c r="J5" s="15"/>
      <c r="K5" s="15"/>
      <c r="L5" s="235"/>
      <c r="M5" s="131"/>
      <c r="N5" s="235"/>
      <c r="O5" s="235"/>
      <c r="P5" s="235"/>
      <c r="Q5" s="12"/>
    </row>
    <row r="6" spans="1:17" ht="13.5" customHeight="1" x14ac:dyDescent="0.3">
      <c r="A6" s="15"/>
      <c r="B6" s="15"/>
      <c r="C6" s="15"/>
      <c r="D6" s="15"/>
      <c r="E6" s="15"/>
      <c r="F6" s="15"/>
      <c r="G6" s="15"/>
      <c r="H6" s="15"/>
      <c r="I6" s="15"/>
      <c r="J6" s="15"/>
      <c r="K6" s="15"/>
      <c r="L6" s="236"/>
      <c r="M6" s="60"/>
      <c r="N6" s="237"/>
      <c r="O6" s="237"/>
      <c r="P6" s="238"/>
      <c r="Q6" s="12"/>
    </row>
    <row r="7" spans="1:17" ht="18.75" customHeight="1" x14ac:dyDescent="0.3">
      <c r="A7" s="239" t="str">
        <f>+SUMMARY!A7</f>
        <v>INTERNAL LEADING PROJECT TEAM MEMBERS</v>
      </c>
      <c r="B7" s="240"/>
      <c r="C7" s="241"/>
      <c r="D7" s="242"/>
      <c r="E7" s="239" t="str">
        <f>+SUMMARY!D7</f>
        <v>DELIVERY METHOD TYPE</v>
      </c>
      <c r="F7" s="25"/>
      <c r="G7" s="25"/>
      <c r="H7" s="243"/>
      <c r="I7" s="240" t="str">
        <f>+SUMMARY!H7</f>
        <v>CONTRACTOR CONTRACT TYPE (X)</v>
      </c>
      <c r="J7" s="25"/>
      <c r="K7" s="25"/>
      <c r="L7" s="239" t="str">
        <f>+SUMMARY!K7</f>
        <v>REPORT TYPE (X)</v>
      </c>
      <c r="M7" s="25"/>
      <c r="N7" s="244"/>
      <c r="O7" s="30"/>
      <c r="P7" s="245"/>
      <c r="Q7" s="12"/>
    </row>
    <row r="8" spans="1:17" ht="18.75" customHeight="1" x14ac:dyDescent="0.3">
      <c r="A8" s="32" t="str">
        <f>+SUMMARY!A8</f>
        <v>PROJECT LEADER:</v>
      </c>
      <c r="B8" s="33"/>
      <c r="C8" s="1091">
        <f>+SUMMARY!C8</f>
        <v>0</v>
      </c>
      <c r="D8" s="1092"/>
      <c r="E8" s="33" t="str">
        <f>+SUMMARY!D8</f>
        <v>EXTERNAL PROJECT MANAGER</v>
      </c>
      <c r="F8" s="33"/>
      <c r="G8" s="33"/>
      <c r="H8" s="246">
        <f>+SUMMARY!G8</f>
        <v>0</v>
      </c>
      <c r="I8" s="33" t="str">
        <f>+SUMMARY!H8</f>
        <v>LUMP SUM</v>
      </c>
      <c r="J8" s="33"/>
      <c r="K8" s="247">
        <f>+SUMMARY!J8</f>
        <v>0</v>
      </c>
      <c r="L8" s="32" t="str">
        <f>+SUMMARY!K8</f>
        <v>PROJECT CLOSE OUT</v>
      </c>
      <c r="M8" s="33"/>
      <c r="N8" s="33"/>
      <c r="O8" s="33">
        <f>+SUMMARY!N8</f>
        <v>0</v>
      </c>
      <c r="P8" s="246">
        <f>+SUMMARY!O8</f>
        <v>0</v>
      </c>
      <c r="Q8" s="12"/>
    </row>
    <row r="9" spans="1:17" ht="18.75" customHeight="1" x14ac:dyDescent="0.3">
      <c r="A9" s="32" t="str">
        <f>+SUMMARY!A9</f>
        <v>PROJECT MANAGER:</v>
      </c>
      <c r="B9" s="33"/>
      <c r="C9" s="1091">
        <f>+SUMMARY!C9</f>
        <v>0</v>
      </c>
      <c r="D9" s="1092"/>
      <c r="H9" s="41"/>
      <c r="L9" s="32" t="str">
        <f>+SUMMARY!K9</f>
        <v>ANNUAL</v>
      </c>
      <c r="M9" s="33"/>
      <c r="N9" s="33"/>
      <c r="O9" s="33">
        <f>+SUMMARY!N9</f>
        <v>0</v>
      </c>
      <c r="P9" s="246">
        <f>+SUMMARY!O9</f>
        <v>0</v>
      </c>
      <c r="Q9" s="12"/>
    </row>
    <row r="10" spans="1:17" ht="18.75" customHeight="1" x14ac:dyDescent="0.3">
      <c r="A10" s="32" t="str">
        <f>+SUMMARY!A10</f>
        <v>PROJECT COMMISSIONER:</v>
      </c>
      <c r="B10" s="33"/>
      <c r="C10" s="1157">
        <f>+SUMMARY!C10</f>
        <v>0</v>
      </c>
      <c r="D10" s="1158"/>
      <c r="E10" s="33" t="str">
        <f>+SUMMARY!D10</f>
        <v>INTERNAL PROJECT MANAGER</v>
      </c>
      <c r="F10" s="33"/>
      <c r="G10" s="33"/>
      <c r="H10" s="246">
        <f>+SUMMARY!G10</f>
        <v>0</v>
      </c>
      <c r="I10" s="33" t="str">
        <f>+SUMMARY!H10</f>
        <v>CONST MANAGER</v>
      </c>
      <c r="J10" s="33"/>
      <c r="K10" s="247">
        <f>+SUMMARY!J10</f>
        <v>0</v>
      </c>
      <c r="L10" s="32" t="str">
        <f>+SUMMARY!K10</f>
        <v>SPECIAL</v>
      </c>
      <c r="M10" s="33"/>
      <c r="N10" s="33"/>
      <c r="O10" s="33">
        <f>+SUMMARY!N10</f>
        <v>0</v>
      </c>
      <c r="P10" s="246">
        <f>+SUMMARY!O10</f>
        <v>0</v>
      </c>
      <c r="Q10" s="12"/>
    </row>
    <row r="11" spans="1:17" ht="18.75" customHeight="1" x14ac:dyDescent="0.3">
      <c r="A11" s="32" t="str">
        <f>+SUMMARY!A11</f>
        <v>CLIENT:</v>
      </c>
      <c r="B11" s="1145">
        <f>+SUMMARY!B11</f>
        <v>0</v>
      </c>
      <c r="C11" s="1146"/>
      <c r="D11" s="1147"/>
      <c r="H11" s="41"/>
      <c r="L11" s="45"/>
      <c r="M11" s="46"/>
      <c r="N11" s="46"/>
      <c r="O11" s="46"/>
      <c r="P11" s="41"/>
      <c r="Q11" s="12"/>
    </row>
    <row r="12" spans="1:17" ht="18.75" customHeight="1" x14ac:dyDescent="0.3">
      <c r="A12" s="1148" t="str">
        <f>+SUMMARY!A12</f>
        <v>EXTERNAL LEADING PROJECT TEAM MEMBERS</v>
      </c>
      <c r="B12" s="1149"/>
      <c r="C12" s="1149"/>
      <c r="D12" s="1150"/>
      <c r="E12" s="248"/>
      <c r="F12" s="249"/>
      <c r="G12" s="249"/>
      <c r="H12" s="250"/>
      <c r="I12" s="33" t="str">
        <f>+SUMMARY!H12</f>
        <v>TIME &amp; MATERIAL</v>
      </c>
      <c r="J12" s="33"/>
      <c r="K12" s="247">
        <f>+SUMMARY!J12</f>
        <v>0</v>
      </c>
      <c r="L12" s="239" t="str">
        <f>+SUMMARY!K12</f>
        <v>PROJECT TYPE</v>
      </c>
      <c r="M12" s="240"/>
      <c r="N12" s="240"/>
      <c r="O12" s="240"/>
      <c r="P12" s="251"/>
      <c r="Q12" s="12"/>
    </row>
    <row r="13" spans="1:17" ht="18.75" customHeight="1" x14ac:dyDescent="0.3">
      <c r="A13" s="39" t="str">
        <f>+SUMMARY!A13</f>
        <v>PROJECT MANAGER:</v>
      </c>
      <c r="B13" s="50"/>
      <c r="C13" s="1091">
        <f>+SUMMARY!C13</f>
        <v>0</v>
      </c>
      <c r="D13" s="1092"/>
      <c r="E13" s="1151" t="str">
        <f>+SUMMARY!D13</f>
        <v>INTERNAL PROJECT MANAGER, DESIGN AND SUPERVISION</v>
      </c>
      <c r="F13" s="1073"/>
      <c r="G13" s="1073"/>
      <c r="H13" s="252"/>
      <c r="I13" s="249"/>
      <c r="J13" s="249"/>
      <c r="K13" s="249"/>
      <c r="L13" s="1152">
        <f>+SUMMARY!K13</f>
        <v>0</v>
      </c>
      <c r="M13" s="1153"/>
      <c r="N13" s="1153"/>
      <c r="O13" s="1153"/>
      <c r="P13" s="1154"/>
      <c r="Q13" s="12"/>
    </row>
    <row r="14" spans="1:17" ht="18.75" customHeight="1" x14ac:dyDescent="0.3">
      <c r="A14" s="39" t="str">
        <f>+SUMMARY!A14</f>
        <v>CONSULTANT:</v>
      </c>
      <c r="B14" s="50"/>
      <c r="C14" s="1091">
        <f>+SUMMARY!C14</f>
        <v>0</v>
      </c>
      <c r="D14" s="1092"/>
      <c r="E14" s="1064"/>
      <c r="F14" s="1073"/>
      <c r="G14" s="1073"/>
      <c r="H14" s="246">
        <f>+SUMMARY!G13</f>
        <v>0</v>
      </c>
      <c r="I14" s="32" t="str">
        <f>+SUMMARY!H14</f>
        <v>COST PLUS</v>
      </c>
      <c r="J14" s="33"/>
      <c r="K14" s="247">
        <f>+SUMMARY!J14</f>
        <v>0</v>
      </c>
      <c r="L14" s="45"/>
      <c r="M14" s="46"/>
      <c r="N14" s="46"/>
      <c r="O14" s="46"/>
      <c r="P14" s="41"/>
      <c r="Q14" s="12"/>
    </row>
    <row r="15" spans="1:17" ht="18.75" customHeight="1" x14ac:dyDescent="0.3">
      <c r="A15" s="54" t="str">
        <f>+SUMMARY!A15</f>
        <v>GENERAL CONTRACTOR:</v>
      </c>
      <c r="B15" s="55"/>
      <c r="C15" s="1091">
        <f>+SUMMARY!C15</f>
        <v>0</v>
      </c>
      <c r="D15" s="1092"/>
      <c r="E15" s="254"/>
      <c r="F15" s="255"/>
      <c r="G15" s="255"/>
      <c r="H15" s="256"/>
      <c r="I15" s="254"/>
      <c r="J15" s="255"/>
      <c r="K15" s="255"/>
      <c r="L15" s="257"/>
      <c r="M15" s="258"/>
      <c r="N15" s="258"/>
      <c r="O15" s="258"/>
      <c r="P15" s="259"/>
      <c r="Q15" s="12"/>
    </row>
    <row r="16" spans="1:17" ht="18.75" customHeight="1" x14ac:dyDescent="0.3">
      <c r="A16" s="260"/>
      <c r="B16" s="260"/>
      <c r="C16" s="255"/>
      <c r="D16" s="255"/>
      <c r="E16" s="255"/>
      <c r="F16" s="255"/>
      <c r="G16" s="255"/>
      <c r="H16" s="255"/>
      <c r="I16" s="255"/>
      <c r="J16" s="255"/>
      <c r="K16" s="255"/>
      <c r="L16" s="258"/>
      <c r="M16" s="258"/>
      <c r="N16" s="258"/>
      <c r="O16" s="258"/>
      <c r="P16" s="258"/>
      <c r="Q16" s="12"/>
    </row>
    <row r="17" spans="1:21" ht="18.75" customHeight="1" x14ac:dyDescent="0.4">
      <c r="A17" s="122" t="s">
        <v>583</v>
      </c>
      <c r="B17" s="462"/>
      <c r="C17" s="463"/>
      <c r="D17" s="830"/>
      <c r="E17" s="830"/>
      <c r="F17" s="463"/>
      <c r="G17" s="463"/>
      <c r="H17" s="463"/>
      <c r="I17" s="463"/>
      <c r="J17" s="463"/>
      <c r="K17" s="825"/>
      <c r="L17" s="825"/>
      <c r="M17" s="825"/>
      <c r="N17" s="825"/>
      <c r="O17" s="825"/>
      <c r="P17" s="826"/>
      <c r="Q17" s="12"/>
    </row>
    <row r="18" spans="1:21" ht="18.75" customHeight="1" x14ac:dyDescent="0.3">
      <c r="A18" s="829" t="s">
        <v>588</v>
      </c>
      <c r="B18" s="46"/>
      <c r="C18" s="46"/>
      <c r="E18" s="1098"/>
      <c r="F18" s="1099"/>
      <c r="G18" s="1100"/>
      <c r="H18" s="449"/>
      <c r="I18" s="449"/>
      <c r="J18" s="361"/>
      <c r="K18" s="449"/>
      <c r="L18" s="449"/>
      <c r="M18" s="449"/>
      <c r="N18" s="449"/>
      <c r="O18" s="449"/>
      <c r="P18" s="827"/>
      <c r="Q18" s="12"/>
    </row>
    <row r="19" spans="1:21" ht="18.75" customHeight="1" x14ac:dyDescent="0.3">
      <c r="A19" s="829" t="s">
        <v>589</v>
      </c>
      <c r="B19" s="46"/>
      <c r="C19" s="46"/>
      <c r="E19" s="1101"/>
      <c r="F19" s="1102"/>
      <c r="G19" s="1100"/>
      <c r="H19" s="449"/>
      <c r="I19" s="449"/>
      <c r="J19" s="361"/>
      <c r="K19" s="449"/>
      <c r="L19" s="449"/>
      <c r="M19" s="449"/>
      <c r="N19" s="449"/>
      <c r="O19" s="449"/>
      <c r="P19" s="827"/>
      <c r="Q19" s="12"/>
    </row>
    <row r="20" spans="1:21" ht="18.75" customHeight="1" x14ac:dyDescent="0.3">
      <c r="A20" s="1005" t="s">
        <v>590</v>
      </c>
      <c r="B20" s="1087" t="s">
        <v>8</v>
      </c>
      <c r="C20" s="1087"/>
      <c r="D20" s="1087"/>
      <c r="E20" s="1087"/>
      <c r="F20" s="1088"/>
      <c r="G20" s="837"/>
      <c r="H20" s="1005" t="s">
        <v>591</v>
      </c>
      <c r="I20" s="1087" t="s">
        <v>8</v>
      </c>
      <c r="J20" s="1087"/>
      <c r="K20" s="1087"/>
      <c r="L20" s="1087"/>
      <c r="M20" s="1087"/>
      <c r="N20" s="1087"/>
      <c r="O20" s="1088"/>
      <c r="P20" s="827"/>
      <c r="Q20" s="12"/>
    </row>
    <row r="21" spans="1:21" ht="18.75" customHeight="1" x14ac:dyDescent="0.3">
      <c r="A21" s="1006"/>
      <c r="B21" s="1089"/>
      <c r="C21" s="1089"/>
      <c r="D21" s="1089"/>
      <c r="E21" s="1089"/>
      <c r="F21" s="1090"/>
      <c r="G21" s="836"/>
      <c r="H21" s="1006"/>
      <c r="I21" s="1089"/>
      <c r="J21" s="1089"/>
      <c r="K21" s="1089"/>
      <c r="L21" s="1089"/>
      <c r="M21" s="1089"/>
      <c r="N21" s="1089"/>
      <c r="O21" s="1090"/>
      <c r="P21" s="259"/>
      <c r="Q21" s="12"/>
      <c r="U21" s="9" t="s">
        <v>584</v>
      </c>
    </row>
    <row r="22" spans="1:21" ht="18.75" customHeight="1" x14ac:dyDescent="0.3">
      <c r="A22" s="823"/>
      <c r="B22" s="823"/>
      <c r="C22" s="361"/>
      <c r="D22" s="361"/>
      <c r="E22" s="361"/>
      <c r="F22" s="361"/>
      <c r="G22" s="361"/>
      <c r="H22" s="361"/>
      <c r="I22" s="361"/>
      <c r="J22" s="361"/>
      <c r="K22" s="361"/>
      <c r="L22" s="449"/>
      <c r="M22" s="449"/>
      <c r="N22" s="449"/>
      <c r="O22" s="449"/>
      <c r="P22" s="449"/>
      <c r="Q22" s="12"/>
    </row>
    <row r="23" spans="1:21" ht="18.75" customHeight="1" x14ac:dyDescent="0.4">
      <c r="A23" s="122" t="s">
        <v>4</v>
      </c>
      <c r="B23" s="273"/>
      <c r="C23" s="120"/>
      <c r="D23" s="120"/>
      <c r="E23" s="120"/>
      <c r="F23" s="262" t="s">
        <v>150</v>
      </c>
      <c r="G23" s="262" t="s">
        <v>159</v>
      </c>
      <c r="H23" s="274"/>
      <c r="I23" s="274"/>
      <c r="J23" s="263"/>
      <c r="K23" s="120"/>
      <c r="L23" s="123" t="s">
        <v>60</v>
      </c>
      <c r="M23" s="204"/>
      <c r="N23" s="125" t="e">
        <f>+IF(F29&gt;100%,(F29*0),+IF(F29&gt;0%,(+(1-F29)*100),"100"))</f>
        <v>#DIV/0!</v>
      </c>
      <c r="O23" s="298" t="s">
        <v>0</v>
      </c>
      <c r="P23" s="299">
        <v>100</v>
      </c>
      <c r="Q23" s="73"/>
    </row>
    <row r="24" spans="1:21" ht="18.75" customHeight="1" x14ac:dyDescent="0.4">
      <c r="A24" s="64"/>
      <c r="B24" s="261"/>
      <c r="C24" s="5"/>
      <c r="D24" s="5"/>
      <c r="E24" s="5"/>
      <c r="F24" s="264" t="s">
        <v>452</v>
      </c>
      <c r="G24" s="264" t="s">
        <v>452</v>
      </c>
      <c r="H24" s="818" t="s">
        <v>294</v>
      </c>
      <c r="I24" s="818" t="s">
        <v>293</v>
      </c>
      <c r="J24" s="265" t="str">
        <f>+"COST / "&amp;+H24</f>
        <v>COST / NASM</v>
      </c>
      <c r="K24" s="811" t="str">
        <f>+"COST / "&amp;+I24</f>
        <v>COST / GSM</v>
      </c>
      <c r="L24" s="131" t="s">
        <v>21</v>
      </c>
      <c r="M24" s="131"/>
      <c r="N24" s="131"/>
      <c r="O24" s="131"/>
      <c r="P24" s="208"/>
      <c r="Q24" s="73"/>
    </row>
    <row r="25" spans="1:21" ht="18.75" customHeight="1" x14ac:dyDescent="0.3">
      <c r="A25" s="42" t="s">
        <v>154</v>
      </c>
      <c r="B25" s="5"/>
      <c r="C25" s="5"/>
      <c r="D25" s="46"/>
      <c r="E25" s="46"/>
      <c r="F25" s="745"/>
      <c r="G25" s="46"/>
      <c r="H25" s="735"/>
      <c r="I25" s="735"/>
      <c r="J25" s="812" t="e">
        <f>+F25/H25</f>
        <v>#DIV/0!</v>
      </c>
      <c r="K25" s="812" t="e">
        <f>+F25/I25</f>
        <v>#DIV/0!</v>
      </c>
      <c r="L25" s="123" t="s">
        <v>274</v>
      </c>
      <c r="M25" s="124"/>
      <c r="N25" s="125" t="e">
        <f>+IF(F29&gt;100%,(F29*0),+IF(F29&gt;0%,(+(1-F29)*P25),"20"))</f>
        <v>#DIV/0!</v>
      </c>
      <c r="O25" s="126" t="s">
        <v>0</v>
      </c>
      <c r="P25" s="127">
        <v>20</v>
      </c>
    </row>
    <row r="26" spans="1:21" ht="18.75" customHeight="1" x14ac:dyDescent="0.3">
      <c r="A26" s="42" t="s">
        <v>155</v>
      </c>
      <c r="B26" s="5"/>
      <c r="C26" s="5"/>
      <c r="D26" s="46"/>
      <c r="E26" s="46"/>
      <c r="F26" s="266"/>
      <c r="G26" s="221"/>
      <c r="H26" s="267"/>
      <c r="I26" s="267"/>
      <c r="J26" s="813"/>
      <c r="K26" s="813"/>
      <c r="L26" s="5"/>
      <c r="M26" s="268"/>
      <c r="N26" s="269"/>
      <c r="O26" s="270"/>
      <c r="P26" s="822"/>
    </row>
    <row r="27" spans="1:21" ht="18.75" customHeight="1" x14ac:dyDescent="0.3">
      <c r="A27" s="42" t="s">
        <v>156</v>
      </c>
      <c r="B27" s="5"/>
      <c r="C27" s="5"/>
      <c r="D27" s="46"/>
      <c r="E27" s="46"/>
      <c r="F27" s="746"/>
      <c r="G27" s="78">
        <f>+F27</f>
        <v>0</v>
      </c>
      <c r="H27" s="735"/>
      <c r="I27" s="735"/>
      <c r="J27" s="814" t="e">
        <f>+F27/H27</f>
        <v>#DIV/0!</v>
      </c>
      <c r="K27" s="814" t="e">
        <f>+F27/I27</f>
        <v>#DIV/0!</v>
      </c>
      <c r="L27" s="77"/>
      <c r="M27" s="5"/>
      <c r="N27" s="5"/>
      <c r="O27" s="5"/>
      <c r="P27" s="178"/>
    </row>
    <row r="28" spans="1:21" ht="18.75" customHeight="1" thickBot="1" x14ac:dyDescent="0.35">
      <c r="A28" s="42" t="s">
        <v>157</v>
      </c>
      <c r="B28" s="5"/>
      <c r="C28" s="5"/>
      <c r="D28" s="46"/>
      <c r="E28" s="46"/>
      <c r="F28" s="80">
        <f>(F27-F25)</f>
        <v>0</v>
      </c>
      <c r="G28" s="80">
        <f>(G27-G26)</f>
        <v>0</v>
      </c>
      <c r="H28" s="81"/>
      <c r="I28" s="82"/>
      <c r="J28" s="77"/>
      <c r="K28" s="77"/>
      <c r="L28" s="77"/>
      <c r="M28" s="5"/>
      <c r="N28" s="5"/>
      <c r="O28" s="5"/>
      <c r="P28" s="178"/>
    </row>
    <row r="29" spans="1:21" ht="18.75" customHeight="1" thickTop="1" x14ac:dyDescent="0.3">
      <c r="A29" s="42" t="s">
        <v>158</v>
      </c>
      <c r="B29" s="5"/>
      <c r="C29" s="5"/>
      <c r="D29" s="46"/>
      <c r="E29" s="46"/>
      <c r="F29" s="83" t="e">
        <f>+F28/F25</f>
        <v>#DIV/0!</v>
      </c>
      <c r="G29" s="83" t="e">
        <f>+G28/G26</f>
        <v>#DIV/0!</v>
      </c>
      <c r="H29" s="84"/>
      <c r="I29" s="84"/>
      <c r="J29" s="84"/>
      <c r="K29" s="84"/>
      <c r="L29" s="84"/>
      <c r="M29" s="5"/>
      <c r="N29" s="5"/>
      <c r="O29" s="5"/>
      <c r="P29" s="178"/>
      <c r="Q29" s="46"/>
    </row>
    <row r="30" spans="1:21" ht="24" customHeight="1" x14ac:dyDescent="0.3">
      <c r="A30" s="1005" t="s">
        <v>289</v>
      </c>
      <c r="B30" s="1087" t="s">
        <v>8</v>
      </c>
      <c r="C30" s="1094"/>
      <c r="D30" s="1094"/>
      <c r="E30" s="1095"/>
      <c r="F30" s="1093" t="s">
        <v>290</v>
      </c>
      <c r="G30" s="1083" t="s">
        <v>8</v>
      </c>
      <c r="H30" s="1083"/>
      <c r="I30" s="1083"/>
      <c r="J30" s="1083"/>
      <c r="K30" s="1083"/>
      <c r="L30" s="1083"/>
      <c r="M30" s="1083"/>
      <c r="N30" s="1083"/>
      <c r="O30" s="1083"/>
      <c r="P30" s="1084"/>
      <c r="Q30" s="46"/>
    </row>
    <row r="31" spans="1:21" ht="24" customHeight="1" x14ac:dyDescent="0.3">
      <c r="A31" s="1006"/>
      <c r="B31" s="1096"/>
      <c r="C31" s="1096"/>
      <c r="D31" s="1096"/>
      <c r="E31" s="1097"/>
      <c r="F31" s="1006"/>
      <c r="G31" s="1085"/>
      <c r="H31" s="1085"/>
      <c r="I31" s="1085"/>
      <c r="J31" s="1085"/>
      <c r="K31" s="1085"/>
      <c r="L31" s="1085"/>
      <c r="M31" s="1085"/>
      <c r="N31" s="1085"/>
      <c r="O31" s="1085"/>
      <c r="P31" s="1086"/>
    </row>
    <row r="32" spans="1:21" ht="18.75" customHeight="1" x14ac:dyDescent="0.3">
      <c r="A32" s="272" t="s">
        <v>268</v>
      </c>
      <c r="B32" s="120"/>
      <c r="C32" s="120"/>
      <c r="D32" s="120"/>
      <c r="E32" s="120"/>
      <c r="F32" s="272" t="s">
        <v>59</v>
      </c>
      <c r="G32" s="120"/>
      <c r="H32" s="120"/>
      <c r="I32" s="120"/>
      <c r="J32" s="120"/>
      <c r="K32" s="120"/>
      <c r="L32" s="120"/>
      <c r="M32" s="120"/>
      <c r="N32" s="120"/>
      <c r="O32" s="120"/>
      <c r="P32" s="120"/>
    </row>
    <row r="33" spans="1:16" ht="18.75" customHeight="1" x14ac:dyDescent="0.3">
      <c r="A33" s="5"/>
      <c r="B33" s="5"/>
      <c r="C33" s="5"/>
      <c r="D33" s="5"/>
      <c r="E33" s="5"/>
      <c r="F33" s="5"/>
      <c r="G33" s="5"/>
      <c r="H33" s="5"/>
      <c r="I33" s="5"/>
      <c r="J33" s="5"/>
      <c r="K33" s="5"/>
      <c r="L33" s="5"/>
      <c r="M33" s="5"/>
      <c r="N33" s="5"/>
      <c r="O33" s="5"/>
      <c r="P33" s="5"/>
    </row>
    <row r="34" spans="1:16" ht="17.25" customHeight="1" x14ac:dyDescent="0.4">
      <c r="A34" s="122" t="s">
        <v>5</v>
      </c>
      <c r="B34" s="273"/>
      <c r="C34" s="274"/>
      <c r="D34" s="274"/>
      <c r="E34" s="274"/>
      <c r="F34" s="274"/>
      <c r="G34" s="274"/>
      <c r="H34" s="274"/>
      <c r="I34" s="274"/>
      <c r="J34" s="274"/>
      <c r="K34" s="274"/>
      <c r="L34" s="123" t="s">
        <v>60</v>
      </c>
      <c r="M34" s="124"/>
      <c r="N34" s="125" t="e">
        <f>+IF(L48&gt;100%,(L48*0),+IF(L48&gt;0%,(+(1-L48)*100),"100"))</f>
        <v>#DIV/0!</v>
      </c>
      <c r="O34" s="126" t="s">
        <v>0</v>
      </c>
      <c r="P34" s="127">
        <v>100</v>
      </c>
    </row>
    <row r="35" spans="1:16" ht="17.25" customHeight="1" x14ac:dyDescent="0.4">
      <c r="A35" s="64"/>
      <c r="B35" s="261"/>
      <c r="C35" s="46"/>
      <c r="D35" s="46"/>
      <c r="E35" s="46"/>
      <c r="F35" s="46"/>
      <c r="G35" s="46"/>
      <c r="H35" s="46"/>
      <c r="I35" s="46"/>
      <c r="J35" s="46"/>
      <c r="K35" s="46"/>
      <c r="L35" s="17" t="s">
        <v>21</v>
      </c>
      <c r="M35" s="17"/>
      <c r="N35" s="727"/>
      <c r="O35" s="727"/>
      <c r="P35" s="208"/>
    </row>
    <row r="36" spans="1:16" ht="17.25" customHeight="1" x14ac:dyDescent="0.4">
      <c r="A36" s="64"/>
      <c r="B36" s="261"/>
      <c r="C36" s="46"/>
      <c r="D36" s="46"/>
      <c r="E36" s="46"/>
      <c r="F36" s="46"/>
      <c r="G36" s="46"/>
      <c r="H36" s="46"/>
      <c r="I36" s="46"/>
      <c r="J36" s="46"/>
      <c r="K36" s="46"/>
      <c r="L36" s="123" t="s">
        <v>274</v>
      </c>
      <c r="M36" s="124"/>
      <c r="N36" s="125" t="e">
        <f>+IF(L48&gt;100%,(L48*0),+IF(L48&gt;0%,(+(1-L48)*P36),"20"))</f>
        <v>#DIV/0!</v>
      </c>
      <c r="O36" s="126" t="s">
        <v>0</v>
      </c>
      <c r="P36" s="127">
        <v>20</v>
      </c>
    </row>
    <row r="37" spans="1:16" ht="15.75" customHeight="1" x14ac:dyDescent="0.35">
      <c r="A37" s="45"/>
      <c r="B37" s="46"/>
      <c r="C37" s="5"/>
      <c r="D37" s="5"/>
      <c r="E37" s="5"/>
      <c r="F37" s="46"/>
      <c r="G37" s="91" t="s">
        <v>164</v>
      </c>
      <c r="H37" s="92"/>
      <c r="I37" s="93"/>
      <c r="J37" s="275" t="s">
        <v>165</v>
      </c>
      <c r="K37" s="276"/>
      <c r="L37" s="277"/>
      <c r="M37" s="268"/>
      <c r="N37" s="1137" t="s">
        <v>601</v>
      </c>
      <c r="O37" s="1137"/>
      <c r="P37" s="1138"/>
    </row>
    <row r="38" spans="1:16" ht="34.5" customHeight="1" x14ac:dyDescent="0.35">
      <c r="A38" s="158"/>
      <c r="B38" s="160"/>
      <c r="C38" s="5"/>
      <c r="D38" s="5"/>
      <c r="E38" s="5"/>
      <c r="F38" s="46"/>
      <c r="G38" s="98" t="s">
        <v>167</v>
      </c>
      <c r="H38" s="278" t="s">
        <v>166</v>
      </c>
      <c r="I38" s="279" t="s">
        <v>600</v>
      </c>
      <c r="J38" s="98" t="s">
        <v>168</v>
      </c>
      <c r="K38" s="278" t="s">
        <v>166</v>
      </c>
      <c r="L38" s="280" t="s">
        <v>169</v>
      </c>
      <c r="M38" s="281"/>
      <c r="N38" s="1139" t="s">
        <v>453</v>
      </c>
      <c r="O38" s="1140"/>
      <c r="P38" s="1141"/>
    </row>
    <row r="39" spans="1:16" ht="19.5" customHeight="1" x14ac:dyDescent="0.3">
      <c r="A39" s="282" t="s">
        <v>18</v>
      </c>
      <c r="B39" s="283"/>
      <c r="C39" s="283"/>
      <c r="D39" s="283"/>
      <c r="E39" s="283"/>
      <c r="F39" s="284"/>
      <c r="G39" s="222"/>
      <c r="H39" s="223"/>
      <c r="I39" s="107">
        <f t="shared" ref="I39:I44" si="0">+DAYS360(G39,H39,TRUE)</f>
        <v>0</v>
      </c>
      <c r="J39" s="736">
        <f>+G39</f>
        <v>0</v>
      </c>
      <c r="K39" s="223"/>
      <c r="L39" s="285">
        <f t="shared" ref="L39:L44" si="1">+DAYS360(J39,K39,TRUE)</f>
        <v>0</v>
      </c>
      <c r="M39" s="67"/>
      <c r="N39" s="1103">
        <f t="shared" ref="N39:N44" si="2">+L39-I39</f>
        <v>0</v>
      </c>
      <c r="O39" s="1104"/>
      <c r="P39" s="1105"/>
    </row>
    <row r="40" spans="1:16" ht="19.5" customHeight="1" x14ac:dyDescent="0.3">
      <c r="A40" s="282" t="s">
        <v>19</v>
      </c>
      <c r="B40" s="283"/>
      <c r="C40" s="283"/>
      <c r="D40" s="283"/>
      <c r="E40" s="283"/>
      <c r="F40" s="284"/>
      <c r="G40" s="222"/>
      <c r="H40" s="222"/>
      <c r="I40" s="286">
        <f t="shared" si="0"/>
        <v>0</v>
      </c>
      <c r="J40" s="222"/>
      <c r="K40" s="222"/>
      <c r="L40" s="287">
        <f t="shared" si="1"/>
        <v>0</v>
      </c>
      <c r="M40" s="67"/>
      <c r="N40" s="1103">
        <f t="shared" si="2"/>
        <v>0</v>
      </c>
      <c r="O40" s="1104"/>
      <c r="P40" s="1105"/>
    </row>
    <row r="41" spans="1:16" ht="19.5" customHeight="1" x14ac:dyDescent="0.3">
      <c r="A41" s="282" t="s">
        <v>12</v>
      </c>
      <c r="B41" s="283"/>
      <c r="C41" s="283"/>
      <c r="D41" s="283"/>
      <c r="E41" s="283"/>
      <c r="F41" s="284"/>
      <c r="G41" s="222"/>
      <c r="H41" s="222"/>
      <c r="I41" s="286">
        <f t="shared" si="0"/>
        <v>0</v>
      </c>
      <c r="J41" s="222"/>
      <c r="K41" s="222"/>
      <c r="L41" s="109">
        <f t="shared" si="1"/>
        <v>0</v>
      </c>
      <c r="M41" s="5"/>
      <c r="N41" s="1103">
        <f t="shared" si="2"/>
        <v>0</v>
      </c>
      <c r="O41" s="1104"/>
      <c r="P41" s="1105"/>
    </row>
    <row r="42" spans="1:16" ht="19.5" customHeight="1" x14ac:dyDescent="0.3">
      <c r="A42" s="282" t="s">
        <v>13</v>
      </c>
      <c r="B42" s="283"/>
      <c r="C42" s="283"/>
      <c r="D42" s="283"/>
      <c r="E42" s="283"/>
      <c r="F42" s="284"/>
      <c r="G42" s="222"/>
      <c r="H42" s="222"/>
      <c r="I42" s="286">
        <f t="shared" si="0"/>
        <v>0</v>
      </c>
      <c r="J42" s="222"/>
      <c r="K42" s="222"/>
      <c r="L42" s="287">
        <f t="shared" si="1"/>
        <v>0</v>
      </c>
      <c r="M42" s="67"/>
      <c r="N42" s="1103">
        <f t="shared" si="2"/>
        <v>0</v>
      </c>
      <c r="O42" s="1104"/>
      <c r="P42" s="1105"/>
    </row>
    <row r="43" spans="1:16" ht="19.5" customHeight="1" x14ac:dyDescent="0.3">
      <c r="A43" s="288" t="s">
        <v>22</v>
      </c>
      <c r="B43" s="289"/>
      <c r="C43" s="290"/>
      <c r="D43" s="290"/>
      <c r="E43" s="290"/>
      <c r="F43" s="290"/>
      <c r="G43" s="222"/>
      <c r="H43" s="222"/>
      <c r="I43" s="286">
        <f t="shared" si="0"/>
        <v>0</v>
      </c>
      <c r="J43" s="222"/>
      <c r="K43" s="222"/>
      <c r="L43" s="109">
        <f t="shared" si="1"/>
        <v>0</v>
      </c>
      <c r="M43" s="5"/>
      <c r="N43" s="1103">
        <f t="shared" si="2"/>
        <v>0</v>
      </c>
      <c r="O43" s="1104"/>
      <c r="P43" s="1105"/>
    </row>
    <row r="44" spans="1:16" ht="19.5" customHeight="1" x14ac:dyDescent="0.3">
      <c r="A44" s="282" t="s">
        <v>20</v>
      </c>
      <c r="B44" s="726"/>
      <c r="C44" s="291"/>
      <c r="D44" s="290"/>
      <c r="E44" s="290"/>
      <c r="F44" s="292"/>
      <c r="G44" s="222"/>
      <c r="H44" s="222"/>
      <c r="I44" s="293">
        <f t="shared" si="0"/>
        <v>0</v>
      </c>
      <c r="J44" s="222"/>
      <c r="K44" s="222"/>
      <c r="L44" s="109">
        <f t="shared" si="1"/>
        <v>0</v>
      </c>
      <c r="M44" s="67"/>
      <c r="N44" s="1103">
        <f t="shared" si="2"/>
        <v>0</v>
      </c>
      <c r="O44" s="1104"/>
      <c r="P44" s="1105"/>
    </row>
    <row r="45" spans="1:16" ht="18" customHeight="1" x14ac:dyDescent="0.35">
      <c r="A45" s="158"/>
      <c r="B45" s="160"/>
      <c r="C45" s="294"/>
      <c r="D45" s="5"/>
      <c r="E45" s="5"/>
      <c r="F45" s="46"/>
      <c r="G45" s="114"/>
      <c r="H45" s="114"/>
      <c r="I45" s="287"/>
      <c r="J45" s="46"/>
      <c r="K45" s="295"/>
      <c r="L45" s="118"/>
      <c r="M45" s="5"/>
      <c r="N45" s="118"/>
      <c r="O45" s="5"/>
      <c r="P45" s="178"/>
    </row>
    <row r="46" spans="1:16" ht="17.25" customHeight="1" x14ac:dyDescent="0.3">
      <c r="A46" s="1106" t="s">
        <v>51</v>
      </c>
      <c r="B46" s="1106"/>
      <c r="C46" s="1106"/>
      <c r="D46" s="1106"/>
      <c r="E46" s="1106"/>
      <c r="F46" s="1107"/>
      <c r="G46" s="106">
        <f>+G39</f>
        <v>0</v>
      </c>
      <c r="H46" s="106">
        <f>+H44</f>
        <v>0</v>
      </c>
      <c r="I46" s="107">
        <f>+DAYS360(G46,H46,TRUE)</f>
        <v>0</v>
      </c>
      <c r="J46" s="106">
        <f>+J39</f>
        <v>0</v>
      </c>
      <c r="K46" s="108">
        <f>+K44</f>
        <v>0</v>
      </c>
      <c r="L46" s="285">
        <f>+DAYS360(J46,K46,TRUE)</f>
        <v>0</v>
      </c>
      <c r="M46" s="67"/>
      <c r="N46" s="118"/>
      <c r="O46" s="5"/>
      <c r="P46" s="178"/>
    </row>
    <row r="47" spans="1:16" ht="18" customHeight="1" x14ac:dyDescent="0.3">
      <c r="A47" s="42" t="s">
        <v>272</v>
      </c>
      <c r="B47" s="5"/>
      <c r="C47" s="5"/>
      <c r="D47" s="5"/>
      <c r="E47" s="5"/>
      <c r="F47" s="46"/>
      <c r="G47" s="114"/>
      <c r="H47" s="114"/>
      <c r="I47" s="269"/>
      <c r="J47" s="46"/>
      <c r="K47" s="46" t="s">
        <v>8</v>
      </c>
      <c r="L47" s="118">
        <f>+L46-I46</f>
        <v>0</v>
      </c>
      <c r="M47" s="67"/>
      <c r="N47" s="118"/>
      <c r="O47" s="5"/>
      <c r="P47" s="178"/>
    </row>
    <row r="48" spans="1:16" ht="18" customHeight="1" x14ac:dyDescent="0.3">
      <c r="A48" s="42" t="s">
        <v>273</v>
      </c>
      <c r="B48" s="5"/>
      <c r="C48" s="5"/>
      <c r="D48" s="5"/>
      <c r="E48" s="5"/>
      <c r="F48" s="46"/>
      <c r="G48" s="46"/>
      <c r="H48" s="5"/>
      <c r="I48" s="269"/>
      <c r="J48" s="46"/>
      <c r="K48" s="46"/>
      <c r="L48" s="119" t="e">
        <f>+L47/I46</f>
        <v>#DIV/0!</v>
      </c>
      <c r="M48" s="67"/>
      <c r="N48" s="514"/>
      <c r="O48" s="181"/>
      <c r="P48" s="182"/>
    </row>
    <row r="49" spans="1:19" ht="26.25" customHeight="1" x14ac:dyDescent="0.3">
      <c r="A49" s="1005" t="s">
        <v>289</v>
      </c>
      <c r="B49" s="1087" t="s">
        <v>8</v>
      </c>
      <c r="C49" s="1094"/>
      <c r="D49" s="1094"/>
      <c r="E49" s="1095"/>
      <c r="F49" s="1093" t="s">
        <v>290</v>
      </c>
      <c r="G49" s="1108" t="s">
        <v>8</v>
      </c>
      <c r="H49" s="1108"/>
      <c r="I49" s="1108"/>
      <c r="J49" s="1108"/>
      <c r="K49" s="1108"/>
      <c r="L49" s="1108"/>
      <c r="M49" s="1108"/>
      <c r="N49" s="1108"/>
      <c r="O49" s="1108"/>
      <c r="P49" s="1109"/>
      <c r="Q49" s="46"/>
    </row>
    <row r="50" spans="1:19" ht="26.25" customHeight="1" x14ac:dyDescent="0.3">
      <c r="A50" s="1006"/>
      <c r="B50" s="1096"/>
      <c r="C50" s="1096"/>
      <c r="D50" s="1096"/>
      <c r="E50" s="1097"/>
      <c r="F50" s="1006"/>
      <c r="G50" s="1110"/>
      <c r="H50" s="1110"/>
      <c r="I50" s="1110"/>
      <c r="J50" s="1110"/>
      <c r="K50" s="1110"/>
      <c r="L50" s="1110"/>
      <c r="M50" s="1110"/>
      <c r="N50" s="1110"/>
      <c r="O50" s="1110"/>
      <c r="P50" s="1111"/>
    </row>
    <row r="51" spans="1:19" x14ac:dyDescent="0.3">
      <c r="A51" s="296" t="s">
        <v>268</v>
      </c>
      <c r="F51" s="296" t="s">
        <v>59</v>
      </c>
    </row>
    <row r="53" spans="1:19" ht="19.5" x14ac:dyDescent="0.4">
      <c r="A53" s="122" t="s">
        <v>632</v>
      </c>
      <c r="B53" s="273"/>
      <c r="C53" s="120"/>
      <c r="D53" s="120"/>
      <c r="E53" s="120"/>
      <c r="F53" s="957" t="s">
        <v>630</v>
      </c>
      <c r="G53" s="120"/>
      <c r="H53" s="120"/>
      <c r="I53" s="120"/>
      <c r="J53" s="120"/>
      <c r="K53" s="120"/>
      <c r="L53" s="123" t="s">
        <v>60</v>
      </c>
      <c r="M53" s="204"/>
      <c r="N53" s="297">
        <f>+E83*100</f>
        <v>0</v>
      </c>
      <c r="O53" s="298" t="s">
        <v>0</v>
      </c>
      <c r="P53" s="299">
        <v>100</v>
      </c>
    </row>
    <row r="54" spans="1:19" ht="28.5" x14ac:dyDescent="0.35">
      <c r="A54" s="45"/>
      <c r="B54" s="46"/>
      <c r="C54" s="46"/>
      <c r="D54" s="300"/>
      <c r="E54" s="46"/>
      <c r="F54" s="46"/>
      <c r="G54" s="301" t="s">
        <v>81</v>
      </c>
      <c r="H54" s="302" t="s">
        <v>101</v>
      </c>
      <c r="I54" s="302" t="s">
        <v>82</v>
      </c>
      <c r="J54" s="303" t="s">
        <v>287</v>
      </c>
      <c r="K54" s="304"/>
      <c r="L54" s="46"/>
      <c r="M54" s="5"/>
      <c r="O54" s="155"/>
      <c r="P54" s="41"/>
    </row>
    <row r="55" spans="1:19" ht="69.75" customHeight="1" x14ac:dyDescent="0.3">
      <c r="A55" s="1131" t="s">
        <v>226</v>
      </c>
      <c r="B55" s="1132"/>
      <c r="C55" s="1132"/>
      <c r="D55" s="1132"/>
      <c r="E55" s="1132"/>
      <c r="F55" s="1132"/>
      <c r="G55" s="305" t="s">
        <v>578</v>
      </c>
      <c r="H55" s="306" t="s">
        <v>100</v>
      </c>
      <c r="I55" s="306" t="s">
        <v>99</v>
      </c>
      <c r="J55" s="307" t="s">
        <v>579</v>
      </c>
      <c r="K55" s="1134" t="s">
        <v>594</v>
      </c>
      <c r="L55" s="1135"/>
      <c r="M55" s="1135"/>
      <c r="N55" s="1135"/>
      <c r="O55" s="1135"/>
      <c r="P55" s="1136"/>
      <c r="S55" s="308"/>
    </row>
    <row r="56" spans="1:19" ht="17.25" x14ac:dyDescent="0.35">
      <c r="A56" s="309" t="s">
        <v>276</v>
      </c>
      <c r="B56" s="164"/>
      <c r="C56" s="97"/>
      <c r="D56" s="97"/>
      <c r="E56" s="300"/>
      <c r="F56" s="300"/>
      <c r="G56" s="310">
        <v>0.25</v>
      </c>
      <c r="H56" s="311">
        <v>0.5</v>
      </c>
      <c r="I56" s="311">
        <v>0.75</v>
      </c>
      <c r="J56" s="312">
        <v>1</v>
      </c>
      <c r="K56" s="313"/>
      <c r="L56" s="181"/>
      <c r="M56" s="181"/>
      <c r="N56" s="60"/>
      <c r="O56" s="128"/>
      <c r="P56" s="61"/>
    </row>
    <row r="57" spans="1:19" ht="26.25" customHeight="1" x14ac:dyDescent="0.3">
      <c r="A57" s="314"/>
      <c r="B57" s="315"/>
      <c r="C57" s="315"/>
      <c r="D57" s="316"/>
      <c r="E57" s="1133"/>
      <c r="F57" s="1133"/>
      <c r="G57" s="317"/>
      <c r="H57" s="318"/>
      <c r="I57" s="318"/>
      <c r="J57" s="319"/>
      <c r="K57" s="1133"/>
      <c r="L57" s="1143"/>
      <c r="M57" s="1143"/>
      <c r="N57" s="1143"/>
      <c r="O57" s="1143"/>
      <c r="P57" s="1144"/>
    </row>
    <row r="58" spans="1:19" ht="26.25" customHeight="1" x14ac:dyDescent="0.3">
      <c r="A58" s="320" t="s">
        <v>261</v>
      </c>
      <c r="B58" s="321"/>
      <c r="C58" s="321"/>
      <c r="D58" s="322">
        <f>SUM(G58:J58)/(COUNT(A59:A66)*100)</f>
        <v>0</v>
      </c>
      <c r="E58" s="1118" t="str">
        <f>+A58&amp;+" AVERAGE"</f>
        <v>PROJECT MANAGEMENT  AVERAGE</v>
      </c>
      <c r="F58" s="1118"/>
      <c r="G58" s="323">
        <f>COUNTIF(G59:G66,"X")*25</f>
        <v>0</v>
      </c>
      <c r="H58" s="324">
        <f>COUNTIF(H59:H66,"X")*50</f>
        <v>0</v>
      </c>
      <c r="I58" s="325">
        <f>COUNTIF(I59:I66,"X")*75</f>
        <v>0</v>
      </c>
      <c r="J58" s="326">
        <f>COUNTIF(J59:J66,"X")*100</f>
        <v>0</v>
      </c>
      <c r="K58" s="1118"/>
      <c r="L58" s="1124"/>
      <c r="M58" s="1124"/>
      <c r="N58" s="1124"/>
      <c r="O58" s="1124"/>
      <c r="P58" s="1125"/>
      <c r="Q58" s="327"/>
      <c r="R58" s="327"/>
    </row>
    <row r="59" spans="1:19" ht="38.25" customHeight="1" x14ac:dyDescent="0.3">
      <c r="A59" s="328">
        <v>1</v>
      </c>
      <c r="B59" s="1122" t="s">
        <v>215</v>
      </c>
      <c r="C59" s="1122"/>
      <c r="D59" s="1122"/>
      <c r="E59" s="1122"/>
      <c r="F59" s="1122"/>
      <c r="G59" s="224"/>
      <c r="H59" s="225"/>
      <c r="I59" s="226"/>
      <c r="J59" s="227"/>
      <c r="K59" s="1112"/>
      <c r="L59" s="1113"/>
      <c r="M59" s="1113"/>
      <c r="N59" s="1113"/>
      <c r="O59" s="1113"/>
      <c r="P59" s="1114"/>
      <c r="Q59" s="329" t="str">
        <f t="shared" ref="Q59:Q66" si="3">IF(G59="X",+G$56," ")&amp;IF(H59="x",+H$56," ")&amp;IF(I59="x",+I$56," ")&amp;IF(J59="x",+J$56," ")</f>
        <v xml:space="preserve">    </v>
      </c>
      <c r="R59" s="327"/>
    </row>
    <row r="60" spans="1:19" ht="38.25" customHeight="1" x14ac:dyDescent="0.3">
      <c r="A60" s="328">
        <v>2</v>
      </c>
      <c r="B60" s="1123" t="s">
        <v>225</v>
      </c>
      <c r="C60" s="1123"/>
      <c r="D60" s="1123"/>
      <c r="E60" s="1123"/>
      <c r="F60" s="1123"/>
      <c r="G60" s="224"/>
      <c r="H60" s="225"/>
      <c r="I60" s="226"/>
      <c r="J60" s="227"/>
      <c r="K60" s="1112"/>
      <c r="L60" s="1113"/>
      <c r="M60" s="1113"/>
      <c r="N60" s="1113"/>
      <c r="O60" s="1113"/>
      <c r="P60" s="1114"/>
      <c r="Q60" s="329" t="str">
        <f t="shared" si="3"/>
        <v xml:space="preserve">    </v>
      </c>
      <c r="R60" s="327"/>
    </row>
    <row r="61" spans="1:19" ht="38.25" customHeight="1" x14ac:dyDescent="0.3">
      <c r="A61" s="328">
        <v>3</v>
      </c>
      <c r="B61" s="1122" t="s">
        <v>224</v>
      </c>
      <c r="C61" s="1122"/>
      <c r="D61" s="1122"/>
      <c r="E61" s="1122"/>
      <c r="F61" s="1122"/>
      <c r="G61" s="224"/>
      <c r="H61" s="225"/>
      <c r="I61" s="226"/>
      <c r="J61" s="227"/>
      <c r="K61" s="1112"/>
      <c r="L61" s="1113"/>
      <c r="M61" s="1113"/>
      <c r="N61" s="1113"/>
      <c r="O61" s="1113"/>
      <c r="P61" s="1114"/>
      <c r="Q61" s="329" t="str">
        <f t="shared" si="3"/>
        <v xml:space="preserve">    </v>
      </c>
      <c r="R61" s="327"/>
    </row>
    <row r="62" spans="1:19" ht="38.25" customHeight="1" x14ac:dyDescent="0.3">
      <c r="A62" s="328">
        <v>4</v>
      </c>
      <c r="B62" s="1123" t="s">
        <v>253</v>
      </c>
      <c r="C62" s="1123"/>
      <c r="D62" s="1123"/>
      <c r="E62" s="1123"/>
      <c r="F62" s="1123"/>
      <c r="G62" s="330" t="e">
        <f>+CONTRACTOR!F59</f>
        <v>#VALUE!</v>
      </c>
      <c r="H62" s="331" t="e">
        <f>+CONTRACTOR!G59</f>
        <v>#VALUE!</v>
      </c>
      <c r="I62" s="332" t="e">
        <f>+CONTRACTOR!H59</f>
        <v>#VALUE!</v>
      </c>
      <c r="J62" s="333" t="e">
        <f>+CONTRACTOR!I59</f>
        <v>#VALUE!</v>
      </c>
      <c r="K62" s="1112"/>
      <c r="L62" s="1113"/>
      <c r="M62" s="1113"/>
      <c r="N62" s="1113"/>
      <c r="O62" s="1113"/>
      <c r="P62" s="1114"/>
      <c r="Q62" s="329" t="e">
        <f t="shared" si="3"/>
        <v>#VALUE!</v>
      </c>
      <c r="R62" s="327"/>
    </row>
    <row r="63" spans="1:19" ht="38.25" customHeight="1" x14ac:dyDescent="0.3">
      <c r="A63" s="328">
        <v>5</v>
      </c>
      <c r="B63" s="1123" t="s">
        <v>254</v>
      </c>
      <c r="C63" s="1123"/>
      <c r="D63" s="1123"/>
      <c r="E63" s="1123"/>
      <c r="F63" s="1123"/>
      <c r="G63" s="330" t="str">
        <f>+CONSULTANT!F68</f>
        <v xml:space="preserve"> </v>
      </c>
      <c r="H63" s="331" t="str">
        <f>+CONSULTANT!G68</f>
        <v xml:space="preserve"> </v>
      </c>
      <c r="I63" s="332" t="str">
        <f>+CONSULTANT!H68</f>
        <v xml:space="preserve"> </v>
      </c>
      <c r="J63" s="333" t="str">
        <f>+CONSULTANT!I68</f>
        <v xml:space="preserve"> </v>
      </c>
      <c r="K63" s="1112"/>
      <c r="L63" s="1113"/>
      <c r="M63" s="1113"/>
      <c r="N63" s="1113"/>
      <c r="O63" s="1113"/>
      <c r="P63" s="1114"/>
      <c r="Q63" s="329" t="str">
        <f t="shared" si="3"/>
        <v xml:space="preserve">    </v>
      </c>
      <c r="R63" s="327"/>
    </row>
    <row r="64" spans="1:19" ht="38.25" customHeight="1" x14ac:dyDescent="0.3">
      <c r="A64" s="328">
        <v>6</v>
      </c>
      <c r="B64" s="1123" t="s">
        <v>223</v>
      </c>
      <c r="C64" s="1123"/>
      <c r="D64" s="1123"/>
      <c r="E64" s="1123"/>
      <c r="F64" s="1123"/>
      <c r="G64" s="224"/>
      <c r="H64" s="225"/>
      <c r="I64" s="226"/>
      <c r="J64" s="227"/>
      <c r="K64" s="1112"/>
      <c r="L64" s="1113"/>
      <c r="M64" s="1113"/>
      <c r="N64" s="1113"/>
      <c r="O64" s="1113"/>
      <c r="P64" s="1114"/>
      <c r="Q64" s="329" t="str">
        <f t="shared" si="3"/>
        <v xml:space="preserve">    </v>
      </c>
      <c r="R64" s="327"/>
    </row>
    <row r="65" spans="1:18" ht="38.25" customHeight="1" x14ac:dyDescent="0.3">
      <c r="A65" s="328">
        <v>7</v>
      </c>
      <c r="B65" s="1122" t="s">
        <v>217</v>
      </c>
      <c r="C65" s="1122"/>
      <c r="D65" s="1122"/>
      <c r="E65" s="1122"/>
      <c r="F65" s="1122"/>
      <c r="G65" s="224"/>
      <c r="H65" s="225"/>
      <c r="I65" s="226"/>
      <c r="J65" s="227"/>
      <c r="K65" s="1112"/>
      <c r="L65" s="1113"/>
      <c r="M65" s="1113"/>
      <c r="N65" s="1113"/>
      <c r="O65" s="1113"/>
      <c r="P65" s="1114"/>
      <c r="Q65" s="329" t="str">
        <f t="shared" si="3"/>
        <v xml:space="preserve">    </v>
      </c>
      <c r="R65" s="327"/>
    </row>
    <row r="66" spans="1:18" ht="38.25" customHeight="1" x14ac:dyDescent="0.3">
      <c r="A66" s="328">
        <v>8</v>
      </c>
      <c r="B66" s="1122" t="s">
        <v>216</v>
      </c>
      <c r="C66" s="1122"/>
      <c r="D66" s="1122"/>
      <c r="E66" s="1122"/>
      <c r="F66" s="1122"/>
      <c r="G66" s="224"/>
      <c r="H66" s="225"/>
      <c r="I66" s="226"/>
      <c r="J66" s="227"/>
      <c r="K66" s="1112"/>
      <c r="L66" s="1113"/>
      <c r="M66" s="1113"/>
      <c r="N66" s="1113"/>
      <c r="O66" s="1113"/>
      <c r="P66" s="1114"/>
      <c r="Q66" s="329" t="str">
        <f t="shared" si="3"/>
        <v xml:space="preserve">    </v>
      </c>
      <c r="R66" s="327"/>
    </row>
    <row r="67" spans="1:18" ht="26.25" customHeight="1" x14ac:dyDescent="0.3">
      <c r="A67" s="320" t="s">
        <v>262</v>
      </c>
      <c r="B67" s="321"/>
      <c r="C67" s="321"/>
      <c r="D67" s="322">
        <f>SUM(G67:J67)/(COUNT(A68:A70)*100)</f>
        <v>0</v>
      </c>
      <c r="E67" s="1118" t="str">
        <f>+A67&amp;+" AVERAGE"</f>
        <v>QUALITY CONTROL AND COMMISSIONING  AVERAGE</v>
      </c>
      <c r="F67" s="1118"/>
      <c r="G67" s="323">
        <f>COUNTIF(G68:G70,"X")*25</f>
        <v>0</v>
      </c>
      <c r="H67" s="324">
        <f>COUNTIF(H68:H70,"X")*50</f>
        <v>0</v>
      </c>
      <c r="I67" s="325">
        <f>COUNTIF(I68:I70,"X")*75</f>
        <v>0</v>
      </c>
      <c r="J67" s="326">
        <f>COUNTIF(J68:J70,"X")*100</f>
        <v>0</v>
      </c>
      <c r="K67" s="1118"/>
      <c r="L67" s="1124"/>
      <c r="M67" s="1124"/>
      <c r="N67" s="1124"/>
      <c r="O67" s="1124"/>
      <c r="P67" s="1125"/>
      <c r="Q67" s="327"/>
      <c r="R67" s="327"/>
    </row>
    <row r="68" spans="1:18" ht="38.25" customHeight="1" x14ac:dyDescent="0.3">
      <c r="A68" s="328">
        <v>9</v>
      </c>
      <c r="B68" s="1123" t="s">
        <v>218</v>
      </c>
      <c r="C68" s="1123"/>
      <c r="D68" s="1123"/>
      <c r="E68" s="1123"/>
      <c r="F68" s="1123"/>
      <c r="G68" s="224"/>
      <c r="H68" s="225"/>
      <c r="I68" s="226"/>
      <c r="J68" s="227"/>
      <c r="K68" s="1112"/>
      <c r="L68" s="1113"/>
      <c r="M68" s="1113"/>
      <c r="N68" s="1113"/>
      <c r="O68" s="1113"/>
      <c r="P68" s="1114"/>
      <c r="Q68" s="329" t="str">
        <f>IF(G68="X",+G$56," ")&amp;IF(H68="x",+H$56," ")&amp;IF(I68="x",+I$56," ")&amp;IF(J68="x",+J$56," ")</f>
        <v xml:space="preserve">    </v>
      </c>
      <c r="R68" s="327"/>
    </row>
    <row r="69" spans="1:18" ht="38.25" customHeight="1" x14ac:dyDescent="0.3">
      <c r="A69" s="328">
        <v>10</v>
      </c>
      <c r="B69" s="1123" t="s">
        <v>221</v>
      </c>
      <c r="C69" s="1123"/>
      <c r="D69" s="1123"/>
      <c r="E69" s="1123"/>
      <c r="F69" s="1123"/>
      <c r="G69" s="224"/>
      <c r="H69" s="225"/>
      <c r="I69" s="226"/>
      <c r="J69" s="227"/>
      <c r="K69" s="1112"/>
      <c r="L69" s="1113"/>
      <c r="M69" s="1113"/>
      <c r="N69" s="1113"/>
      <c r="O69" s="1113"/>
      <c r="P69" s="1114"/>
      <c r="Q69" s="329" t="str">
        <f>IF(G69="X",+G$56," ")&amp;IF(H69="x",+H$56," ")&amp;IF(I69="x",+I$56," ")&amp;IF(J69="x",+J$56," ")</f>
        <v xml:space="preserve">    </v>
      </c>
      <c r="R69" s="327"/>
    </row>
    <row r="70" spans="1:18" ht="38.25" customHeight="1" x14ac:dyDescent="0.3">
      <c r="A70" s="328">
        <v>11</v>
      </c>
      <c r="B70" s="1123" t="s">
        <v>220</v>
      </c>
      <c r="C70" s="1123"/>
      <c r="D70" s="1123"/>
      <c r="E70" s="1123"/>
      <c r="F70" s="1123"/>
      <c r="G70" s="224"/>
      <c r="H70" s="225"/>
      <c r="I70" s="228"/>
      <c r="J70" s="227"/>
      <c r="K70" s="1112"/>
      <c r="L70" s="1113"/>
      <c r="M70" s="1113"/>
      <c r="N70" s="1113"/>
      <c r="O70" s="1113"/>
      <c r="P70" s="1114"/>
      <c r="Q70" s="329" t="str">
        <f>IF(G70="X",+G$56," ")&amp;IF(H70="x",+H$56," ")&amp;IF(I70="x",+I$56," ")&amp;IF(J70="x",+J$56," ")</f>
        <v xml:space="preserve">    </v>
      </c>
      <c r="R70" s="327"/>
    </row>
    <row r="71" spans="1:18" ht="26.25" customHeight="1" x14ac:dyDescent="0.3">
      <c r="A71" s="320" t="s">
        <v>263</v>
      </c>
      <c r="B71" s="321"/>
      <c r="C71" s="321"/>
      <c r="D71" s="322">
        <f>SUM(G71:J71)/(COUNT(A72:A76)*100)</f>
        <v>0</v>
      </c>
      <c r="E71" s="1118" t="str">
        <f>+A71&amp;+" AVERAGE"</f>
        <v>OPERATIONS  AVERAGE</v>
      </c>
      <c r="F71" s="1118"/>
      <c r="G71" s="323">
        <f>COUNTIF(G72:G76,"X")*25</f>
        <v>0</v>
      </c>
      <c r="H71" s="324">
        <f>COUNTIF(H72:H76,"X")*50</f>
        <v>0</v>
      </c>
      <c r="I71" s="325">
        <f>COUNTIF(I72:I76,"X")*75</f>
        <v>0</v>
      </c>
      <c r="J71" s="326">
        <f>COUNTIF(J72:J76,"X")*100</f>
        <v>0</v>
      </c>
      <c r="K71" s="1118"/>
      <c r="L71" s="1124"/>
      <c r="M71" s="1124"/>
      <c r="N71" s="1124"/>
      <c r="O71" s="1124"/>
      <c r="P71" s="1125"/>
      <c r="Q71" s="327"/>
      <c r="R71" s="327"/>
    </row>
    <row r="72" spans="1:18" ht="38.25" customHeight="1" x14ac:dyDescent="0.3">
      <c r="A72" s="328">
        <v>12</v>
      </c>
      <c r="B72" s="1122" t="s">
        <v>231</v>
      </c>
      <c r="C72" s="1122"/>
      <c r="D72" s="1122"/>
      <c r="E72" s="1122"/>
      <c r="F72" s="1122"/>
      <c r="G72" s="224"/>
      <c r="H72" s="225"/>
      <c r="I72" s="228"/>
      <c r="J72" s="227"/>
      <c r="K72" s="1112"/>
      <c r="L72" s="1113"/>
      <c r="M72" s="1113"/>
      <c r="N72" s="1113"/>
      <c r="O72" s="1113"/>
      <c r="P72" s="1114"/>
      <c r="Q72" s="329" t="str">
        <f>IF(G72="X",+G$56," ")&amp;IF(H72="x",+H$56," ")&amp;IF(I72="x",+I$56," ")&amp;IF(J72="x",+J$56," ")</f>
        <v xml:space="preserve">    </v>
      </c>
      <c r="R72" s="327"/>
    </row>
    <row r="73" spans="1:18" ht="38.25" customHeight="1" x14ac:dyDescent="0.3">
      <c r="A73" s="328">
        <v>13</v>
      </c>
      <c r="B73" s="1123" t="s">
        <v>219</v>
      </c>
      <c r="C73" s="1123"/>
      <c r="D73" s="1123"/>
      <c r="E73" s="1123"/>
      <c r="F73" s="1123"/>
      <c r="G73" s="224"/>
      <c r="H73" s="225"/>
      <c r="I73" s="228"/>
      <c r="J73" s="227"/>
      <c r="K73" s="1112"/>
      <c r="L73" s="1113"/>
      <c r="M73" s="1113"/>
      <c r="N73" s="1113"/>
      <c r="O73" s="1113"/>
      <c r="P73" s="1114"/>
      <c r="Q73" s="329" t="str">
        <f>IF(G73="X",+G$56," ")&amp;IF(H73="x",+H$56," ")&amp;IF(I73="x",+I$56," ")&amp;IF(J73="x",+J$56," ")</f>
        <v xml:space="preserve">    </v>
      </c>
      <c r="R73" s="327"/>
    </row>
    <row r="74" spans="1:18" ht="38.25" customHeight="1" x14ac:dyDescent="0.3">
      <c r="A74" s="328">
        <v>14</v>
      </c>
      <c r="B74" s="1123" t="s">
        <v>230</v>
      </c>
      <c r="C74" s="1123"/>
      <c r="D74" s="1123"/>
      <c r="E74" s="1123"/>
      <c r="F74" s="1123"/>
      <c r="G74" s="224"/>
      <c r="H74" s="225"/>
      <c r="I74" s="228"/>
      <c r="J74" s="227"/>
      <c r="K74" s="1112"/>
      <c r="L74" s="1113"/>
      <c r="M74" s="1113"/>
      <c r="N74" s="1113"/>
      <c r="O74" s="1113"/>
      <c r="P74" s="1114"/>
      <c r="Q74" s="329" t="str">
        <f>IF(G74="X",+G$56," ")&amp;IF(H74="x",+H$56," ")&amp;IF(I74="x",+I$56," ")&amp;IF(J74="x",+J$56," ")</f>
        <v xml:space="preserve">    </v>
      </c>
      <c r="R74" s="327"/>
    </row>
    <row r="75" spans="1:18" ht="38.25" customHeight="1" x14ac:dyDescent="0.3">
      <c r="A75" s="328">
        <v>15</v>
      </c>
      <c r="B75" s="1123" t="s">
        <v>277</v>
      </c>
      <c r="C75" s="1123"/>
      <c r="D75" s="1123"/>
      <c r="E75" s="1123"/>
      <c r="F75" s="1123"/>
      <c r="G75" s="224"/>
      <c r="H75" s="225"/>
      <c r="I75" s="228"/>
      <c r="J75" s="227"/>
      <c r="K75" s="1112"/>
      <c r="L75" s="1113"/>
      <c r="M75" s="1113"/>
      <c r="N75" s="1113"/>
      <c r="O75" s="1113"/>
      <c r="P75" s="1114"/>
      <c r="Q75" s="329" t="str">
        <f>IF(G75="X",+G$56," ")&amp;IF(H75="x",+H$56," ")&amp;IF(I75="x",+I$56," ")&amp;IF(J75="x",+J$56," ")</f>
        <v xml:space="preserve">    </v>
      </c>
      <c r="R75" s="327"/>
    </row>
    <row r="76" spans="1:18" ht="38.25" customHeight="1" x14ac:dyDescent="0.3">
      <c r="A76" s="328">
        <v>16</v>
      </c>
      <c r="B76" s="1122" t="s">
        <v>227</v>
      </c>
      <c r="C76" s="1122"/>
      <c r="D76" s="1122"/>
      <c r="E76" s="1122"/>
      <c r="F76" s="1122"/>
      <c r="G76" s="224"/>
      <c r="H76" s="225"/>
      <c r="I76" s="228"/>
      <c r="J76" s="227"/>
      <c r="K76" s="1112"/>
      <c r="L76" s="1113"/>
      <c r="M76" s="1113"/>
      <c r="N76" s="1113"/>
      <c r="O76" s="1113"/>
      <c r="P76" s="1114"/>
      <c r="Q76" s="329" t="str">
        <f>IF(G76="X",+G$56," ")&amp;IF(H76="x",+H$56," ")&amp;IF(I76="x",+I$56," ")&amp;IF(J76="x",+J$56," ")</f>
        <v xml:space="preserve">    </v>
      </c>
      <c r="R76" s="327"/>
    </row>
    <row r="77" spans="1:18" ht="26.25" customHeight="1" x14ac:dyDescent="0.3">
      <c r="A77" s="320" t="s">
        <v>264</v>
      </c>
      <c r="B77" s="321"/>
      <c r="C77" s="321"/>
      <c r="D77" s="322">
        <f>SUM(G77:J77)/(COUNT(A78:A81)*100)</f>
        <v>0</v>
      </c>
      <c r="E77" s="1118" t="str">
        <f>+A77&amp;+" AVERAGE"</f>
        <v>ACCOUNTING  AVERAGE</v>
      </c>
      <c r="F77" s="1118"/>
      <c r="G77" s="323">
        <f>COUNTIF(G78:G81,"X")*25</f>
        <v>0</v>
      </c>
      <c r="H77" s="324">
        <f>COUNTIF(H78:H81,"X")*50</f>
        <v>0</v>
      </c>
      <c r="I77" s="325">
        <f>COUNTIF(I78:I81,"X")*75</f>
        <v>0</v>
      </c>
      <c r="J77" s="326">
        <f>COUNTIF(J78:J81,"X")*100</f>
        <v>0</v>
      </c>
      <c r="K77" s="1118"/>
      <c r="L77" s="1118"/>
      <c r="M77" s="1118"/>
      <c r="N77" s="1118"/>
      <c r="O77" s="1118"/>
      <c r="P77" s="1119"/>
      <c r="Q77" s="327"/>
      <c r="R77" s="327"/>
    </row>
    <row r="78" spans="1:18" ht="38.25" customHeight="1" x14ac:dyDescent="0.3">
      <c r="A78" s="334">
        <v>17</v>
      </c>
      <c r="B78" s="1122" t="s">
        <v>118</v>
      </c>
      <c r="C78" s="1122"/>
      <c r="D78" s="1122"/>
      <c r="E78" s="1122"/>
      <c r="F78" s="1122"/>
      <c r="G78" s="747"/>
      <c r="H78" s="748"/>
      <c r="I78" s="749"/>
      <c r="J78" s="750"/>
      <c r="K78" s="1115"/>
      <c r="L78" s="1116"/>
      <c r="M78" s="1116"/>
      <c r="N78" s="1116"/>
      <c r="O78" s="1116"/>
      <c r="P78" s="1117"/>
      <c r="Q78" s="329" t="str">
        <f>IF(G78="X",+G$56," ")&amp;IF(H78="x",+H$56," ")&amp;IF(I78="x",+I$56," ")&amp;IF(J78="x",+J$56," ")</f>
        <v xml:space="preserve">    </v>
      </c>
      <c r="R78" s="327"/>
    </row>
    <row r="79" spans="1:18" ht="38.25" customHeight="1" x14ac:dyDescent="0.3">
      <c r="A79" s="328">
        <v>18</v>
      </c>
      <c r="B79" s="1122" t="s">
        <v>119</v>
      </c>
      <c r="C79" s="1122"/>
      <c r="D79" s="1122"/>
      <c r="E79" s="1122"/>
      <c r="F79" s="1122"/>
      <c r="G79" s="747"/>
      <c r="H79" s="748"/>
      <c r="I79" s="749"/>
      <c r="J79" s="750"/>
      <c r="K79" s="1115"/>
      <c r="L79" s="1116"/>
      <c r="M79" s="1116"/>
      <c r="N79" s="1116"/>
      <c r="O79" s="1116"/>
      <c r="P79" s="1117"/>
      <c r="Q79" s="329" t="str">
        <f>IF(G79="X",+G$56," ")&amp;IF(H79="x",+H$56," ")&amp;IF(I79="x",+I$56," ")&amp;IF(J79="x",+J$56," ")</f>
        <v xml:space="preserve">    </v>
      </c>
      <c r="R79" s="327"/>
    </row>
    <row r="80" spans="1:18" ht="38.25" customHeight="1" x14ac:dyDescent="0.3">
      <c r="A80" s="328">
        <v>19</v>
      </c>
      <c r="B80" s="1122" t="s">
        <v>222</v>
      </c>
      <c r="C80" s="1122"/>
      <c r="D80" s="1122"/>
      <c r="E80" s="1122"/>
      <c r="F80" s="1122"/>
      <c r="G80" s="747"/>
      <c r="H80" s="748"/>
      <c r="I80" s="749"/>
      <c r="J80" s="750"/>
      <c r="K80" s="1115"/>
      <c r="L80" s="1116"/>
      <c r="M80" s="1116"/>
      <c r="N80" s="1116"/>
      <c r="O80" s="1116"/>
      <c r="P80" s="1117"/>
      <c r="Q80" s="329" t="str">
        <f>IF(G80="X",+G$56," ")&amp;IF(H80="x",+H$56," ")&amp;IF(I80="x",+I$56," ")&amp;IF(J80="x",+J$56," ")</f>
        <v xml:space="preserve">    </v>
      </c>
      <c r="R80" s="327"/>
    </row>
    <row r="81" spans="1:18" ht="38.25" customHeight="1" x14ac:dyDescent="0.3">
      <c r="A81" s="335">
        <v>20</v>
      </c>
      <c r="B81" s="1142" t="s">
        <v>27</v>
      </c>
      <c r="C81" s="1142"/>
      <c r="D81" s="1142"/>
      <c r="E81" s="1142"/>
      <c r="F81" s="1142"/>
      <c r="G81" s="751"/>
      <c r="H81" s="752"/>
      <c r="I81" s="753"/>
      <c r="J81" s="754"/>
      <c r="K81" s="1126"/>
      <c r="L81" s="1127"/>
      <c r="M81" s="1127"/>
      <c r="N81" s="1127"/>
      <c r="O81" s="1127"/>
      <c r="P81" s="1128"/>
      <c r="Q81" s="329" t="str">
        <f>IF(G81="X",+G$56," ")&amp;IF(H81="x",+H$56," ")&amp;IF(I81="x",+I$56," ")&amp;IF(J81="x",+J$56," ")</f>
        <v xml:space="preserve">    </v>
      </c>
      <c r="R81" s="327"/>
    </row>
    <row r="82" spans="1:18" ht="18" customHeight="1" x14ac:dyDescent="0.35">
      <c r="A82" s="336" t="s">
        <v>15</v>
      </c>
      <c r="B82" s="337"/>
      <c r="C82" s="272"/>
      <c r="D82" s="272"/>
      <c r="E82" s="338"/>
      <c r="F82" s="339"/>
      <c r="G82" s="340">
        <f>COUNTIF(G59:G81,"X")*25</f>
        <v>0</v>
      </c>
      <c r="H82" s="340">
        <f>COUNTIF(H59:H81,"X")*50</f>
        <v>0</v>
      </c>
      <c r="I82" s="340">
        <f>COUNTIF(I59:I81,"X")*75</f>
        <v>0</v>
      </c>
      <c r="J82" s="340">
        <f>COUNTIF(J59:J81,"X")*100</f>
        <v>0</v>
      </c>
      <c r="K82" s="397"/>
      <c r="L82" s="120"/>
      <c r="M82" s="1129"/>
      <c r="N82" s="1129"/>
      <c r="O82" s="1129"/>
      <c r="P82" s="1130"/>
      <c r="Q82" s="327"/>
      <c r="R82" s="327"/>
    </row>
    <row r="83" spans="1:18" ht="18" customHeight="1" x14ac:dyDescent="0.35">
      <c r="A83" s="341" t="s">
        <v>255</v>
      </c>
      <c r="B83" s="342"/>
      <c r="C83" s="343"/>
      <c r="D83" s="344"/>
      <c r="E83" s="345">
        <f>SUM(G82:J82)/(COUNT(A58:A81)*100)</f>
        <v>0</v>
      </c>
      <c r="F83" s="346" t="s">
        <v>21</v>
      </c>
      <c r="G83" s="347" t="str">
        <f>+IF(E83&lt;12.5%," ",+IF(E83&gt;37.4%,"","X"))</f>
        <v xml:space="preserve"> </v>
      </c>
      <c r="H83" s="347" t="str">
        <f>+IF(E83&lt;37.5%," ",+IF(E83&gt;62.4%,"","X"))</f>
        <v xml:space="preserve"> </v>
      </c>
      <c r="I83" s="347" t="str">
        <f>+IF(E83&lt;62.5%," ",+IF(E83&gt;87.4%,"","X"))</f>
        <v xml:space="preserve"> </v>
      </c>
      <c r="J83" s="347" t="str">
        <f>+IF(E83&lt;87.5%," ",+IF(E83&gt;100%,"","X"))</f>
        <v xml:space="preserve"> </v>
      </c>
      <c r="K83" s="348"/>
      <c r="L83" s="181"/>
      <c r="M83" s="798"/>
      <c r="N83" s="1120"/>
      <c r="O83" s="1120"/>
      <c r="P83" s="1121"/>
    </row>
    <row r="84" spans="1:18" ht="24.75" customHeight="1" x14ac:dyDescent="0.3">
      <c r="A84" s="1005" t="s">
        <v>291</v>
      </c>
      <c r="B84" s="1087" t="s">
        <v>8</v>
      </c>
      <c r="C84" s="1094"/>
      <c r="D84" s="1094"/>
      <c r="E84" s="1095"/>
      <c r="F84" s="1093" t="s">
        <v>292</v>
      </c>
      <c r="G84" s="1083" t="s">
        <v>8</v>
      </c>
      <c r="H84" s="1083"/>
      <c r="I84" s="1083"/>
      <c r="J84" s="1083"/>
      <c r="K84" s="1083"/>
      <c r="L84" s="1083"/>
      <c r="M84" s="1083"/>
      <c r="N84" s="1083"/>
      <c r="O84" s="1083"/>
      <c r="P84" s="1084"/>
      <c r="Q84" s="46"/>
    </row>
    <row r="85" spans="1:18" ht="24.75" customHeight="1" x14ac:dyDescent="0.3">
      <c r="A85" s="1006"/>
      <c r="B85" s="1096"/>
      <c r="C85" s="1096"/>
      <c r="D85" s="1096"/>
      <c r="E85" s="1097"/>
      <c r="F85" s="1006"/>
      <c r="G85" s="1085"/>
      <c r="H85" s="1085"/>
      <c r="I85" s="1085"/>
      <c r="J85" s="1085"/>
      <c r="K85" s="1085"/>
      <c r="L85" s="1085"/>
      <c r="M85" s="1085"/>
      <c r="N85" s="1085"/>
      <c r="O85" s="1085"/>
      <c r="P85" s="1086"/>
    </row>
    <row r="86" spans="1:18" x14ac:dyDescent="0.3">
      <c r="A86" s="296" t="s">
        <v>269</v>
      </c>
      <c r="F86" s="296" t="s">
        <v>270</v>
      </c>
    </row>
    <row r="88" spans="1:18" hidden="1" outlineLevel="1" x14ac:dyDescent="0.3">
      <c r="A88" s="219"/>
      <c r="C88" s="397" t="s">
        <v>585</v>
      </c>
    </row>
    <row r="89" spans="1:18" hidden="1" outlineLevel="1" x14ac:dyDescent="0.3">
      <c r="A89" s="219"/>
      <c r="C89" s="397" t="s">
        <v>587</v>
      </c>
    </row>
    <row r="90" spans="1:18" hidden="1" outlineLevel="1" x14ac:dyDescent="0.3">
      <c r="A90" s="219"/>
      <c r="C90" s="397" t="s">
        <v>586</v>
      </c>
    </row>
    <row r="91" spans="1:18" hidden="1" outlineLevel="1" x14ac:dyDescent="0.3">
      <c r="A91" s="219"/>
      <c r="C91" s="397" t="s">
        <v>597</v>
      </c>
    </row>
    <row r="92" spans="1:18" collapsed="1" x14ac:dyDescent="0.3">
      <c r="B92" s="46"/>
    </row>
  </sheetData>
  <sheetProtection sheet="1" objects="1" scenarios="1" selectLockedCells="1"/>
  <dataConsolidate/>
  <mergeCells count="93">
    <mergeCell ref="B11:D11"/>
    <mergeCell ref="A12:D12"/>
    <mergeCell ref="E13:G14"/>
    <mergeCell ref="L13:P13"/>
    <mergeCell ref="E1:I2"/>
    <mergeCell ref="M2:P2"/>
    <mergeCell ref="C8:D8"/>
    <mergeCell ref="C9:D9"/>
    <mergeCell ref="C10:D10"/>
    <mergeCell ref="K61:P61"/>
    <mergeCell ref="N44:P44"/>
    <mergeCell ref="A84:A85"/>
    <mergeCell ref="F84:F85"/>
    <mergeCell ref="B78:F78"/>
    <mergeCell ref="B81:F81"/>
    <mergeCell ref="B79:F79"/>
    <mergeCell ref="B84:E85"/>
    <mergeCell ref="B74:F74"/>
    <mergeCell ref="K59:P59"/>
    <mergeCell ref="K60:P60"/>
    <mergeCell ref="K64:P64"/>
    <mergeCell ref="K65:P65"/>
    <mergeCell ref="E67:F67"/>
    <mergeCell ref="B59:F59"/>
    <mergeCell ref="K57:P57"/>
    <mergeCell ref="K58:P58"/>
    <mergeCell ref="K55:P55"/>
    <mergeCell ref="N37:P37"/>
    <mergeCell ref="N38:P38"/>
    <mergeCell ref="N39:P39"/>
    <mergeCell ref="E58:F58"/>
    <mergeCell ref="A55:F55"/>
    <mergeCell ref="E57:F57"/>
    <mergeCell ref="B62:F62"/>
    <mergeCell ref="B65:F65"/>
    <mergeCell ref="B61:F61"/>
    <mergeCell ref="B60:F60"/>
    <mergeCell ref="K62:P62"/>
    <mergeCell ref="K63:P63"/>
    <mergeCell ref="B80:F80"/>
    <mergeCell ref="K80:P80"/>
    <mergeCell ref="B66:F66"/>
    <mergeCell ref="B63:F63"/>
    <mergeCell ref="B64:F64"/>
    <mergeCell ref="E77:F77"/>
    <mergeCell ref="B73:F73"/>
    <mergeCell ref="B76:F76"/>
    <mergeCell ref="K67:P67"/>
    <mergeCell ref="K66:P66"/>
    <mergeCell ref="K68:P68"/>
    <mergeCell ref="B68:F68"/>
    <mergeCell ref="B75:F75"/>
    <mergeCell ref="B69:F69"/>
    <mergeCell ref="N83:P83"/>
    <mergeCell ref="G84:P85"/>
    <mergeCell ref="B72:F72"/>
    <mergeCell ref="B70:F70"/>
    <mergeCell ref="K72:P72"/>
    <mergeCell ref="K73:P73"/>
    <mergeCell ref="E71:F71"/>
    <mergeCell ref="K79:P79"/>
    <mergeCell ref="K71:P71"/>
    <mergeCell ref="K74:P74"/>
    <mergeCell ref="K81:P81"/>
    <mergeCell ref="M82:P82"/>
    <mergeCell ref="K69:P69"/>
    <mergeCell ref="K70:P70"/>
    <mergeCell ref="K75:P75"/>
    <mergeCell ref="K76:P76"/>
    <mergeCell ref="K78:P78"/>
    <mergeCell ref="K77:P77"/>
    <mergeCell ref="A49:A50"/>
    <mergeCell ref="B49:E50"/>
    <mergeCell ref="F49:F50"/>
    <mergeCell ref="N40:P40"/>
    <mergeCell ref="N41:P41"/>
    <mergeCell ref="N42:P42"/>
    <mergeCell ref="N43:P43"/>
    <mergeCell ref="A46:F46"/>
    <mergeCell ref="G49:P50"/>
    <mergeCell ref="G30:P31"/>
    <mergeCell ref="A20:A21"/>
    <mergeCell ref="B20:F21"/>
    <mergeCell ref="A30:A31"/>
    <mergeCell ref="C13:D13"/>
    <mergeCell ref="C14:D14"/>
    <mergeCell ref="C15:D15"/>
    <mergeCell ref="F30:F31"/>
    <mergeCell ref="B30:E31"/>
    <mergeCell ref="E18:G18"/>
    <mergeCell ref="E19:G19"/>
    <mergeCell ref="H20:H21"/>
    <mergeCell ref="I20:O21"/>
  </mergeCells>
  <phoneticPr fontId="2" type="noConversion"/>
  <dataValidations count="1">
    <dataValidation type="list" allowBlank="1" showInputMessage="1" showErrorMessage="1" sqref="E18:E19">
      <formula1>$C$88:$C$91</formula1>
    </dataValidation>
  </dataValidations>
  <printOptions horizontalCentered="1"/>
  <pageMargins left="0" right="0" top="0" bottom="0.25" header="0" footer="0"/>
  <pageSetup paperSize="5" scale="47" orientation="portrait" r:id="rId1"/>
  <headerFooter alignWithMargins="0">
    <oddFooter>&amp;L&amp;"Comic Sans MS,Regular"&amp;9&amp;Z&amp;F&amp;R&amp;"Comic Sans MS,Regular"&amp;9&amp;D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Q51"/>
  <sheetViews>
    <sheetView showGridLines="0" zoomScale="75" workbookViewId="0">
      <selection activeCell="F31" sqref="F31"/>
    </sheetView>
  </sheetViews>
  <sheetFormatPr defaultRowHeight="15" x14ac:dyDescent="0.3"/>
  <cols>
    <col min="1" max="1" width="22.140625" style="79" customWidth="1"/>
    <col min="2" max="2" width="13.140625" style="79" customWidth="1"/>
    <col min="3" max="3" width="27" style="79" customWidth="1"/>
    <col min="4" max="4" width="4.7109375" style="79" customWidth="1"/>
    <col min="5" max="6" width="13.7109375" style="79" customWidth="1"/>
    <col min="7" max="7" width="14.140625" style="79" customWidth="1"/>
    <col min="8" max="9" width="13.7109375" style="79" customWidth="1"/>
    <col min="10" max="10" width="13.140625" style="79" customWidth="1"/>
    <col min="11" max="11" width="12.5703125" style="79" customWidth="1"/>
    <col min="12" max="12" width="7.85546875" style="79" customWidth="1"/>
    <col min="13" max="13" width="5.85546875" style="79" customWidth="1"/>
    <col min="14" max="14" width="1.28515625" style="79" customWidth="1"/>
    <col min="15" max="15" width="5.28515625" style="79" customWidth="1"/>
    <col min="16" max="16384" width="9.140625" style="79"/>
  </cols>
  <sheetData>
    <row r="1" spans="1:15" ht="16.5" x14ac:dyDescent="0.3">
      <c r="A1" s="5" t="str">
        <f>+SUMMARY!A1</f>
        <v>PHYSICAL RESOURCES SERVICE</v>
      </c>
      <c r="B1" s="6"/>
      <c r="C1" s="6"/>
      <c r="D1" s="1159" t="str">
        <f>+"LEADER "&amp;+SUMMARY!D1</f>
        <v>LEADER PROJECT REALIZATION EVALUATION SUMMARY</v>
      </c>
      <c r="E1" s="1060"/>
      <c r="F1" s="1060"/>
      <c r="G1" s="1060"/>
      <c r="H1" s="1060"/>
      <c r="I1" s="1060"/>
      <c r="J1" s="6"/>
      <c r="K1" s="6"/>
      <c r="L1" s="12"/>
      <c r="M1" s="12"/>
      <c r="N1" s="12"/>
      <c r="O1" s="11" t="str">
        <f>+SUMMARY!O1</f>
        <v>EVALUATION COMPLETED ON :</v>
      </c>
    </row>
    <row r="2" spans="1:15" ht="16.5" x14ac:dyDescent="0.3">
      <c r="A2" s="5" t="str">
        <f>+SUMMARY!A2</f>
        <v>UNIVERSITY OF OTTAWA</v>
      </c>
      <c r="B2" s="6"/>
      <c r="C2" s="6"/>
      <c r="D2" s="1060"/>
      <c r="E2" s="1060"/>
      <c r="F2" s="1060"/>
      <c r="G2" s="1060"/>
      <c r="H2" s="1060"/>
      <c r="I2" s="1060"/>
      <c r="J2" s="6"/>
      <c r="K2" s="6"/>
      <c r="L2" s="1160" t="str">
        <f>+SUMMARY!L2</f>
        <v>day/month/year</v>
      </c>
      <c r="M2" s="1160"/>
      <c r="N2" s="1160"/>
      <c r="O2" s="1160"/>
    </row>
    <row r="3" spans="1:15" ht="18" x14ac:dyDescent="0.3">
      <c r="A3" s="5"/>
      <c r="B3" s="6"/>
      <c r="C3" s="6"/>
      <c r="D3" s="835" t="s">
        <v>633</v>
      </c>
      <c r="E3" s="8"/>
      <c r="F3" s="8"/>
      <c r="G3" s="8"/>
      <c r="H3" s="8"/>
      <c r="I3" s="8"/>
      <c r="J3" s="6"/>
      <c r="K3" s="6"/>
      <c r="L3" s="6"/>
      <c r="M3" s="6"/>
      <c r="N3" s="6"/>
      <c r="O3" s="14"/>
    </row>
    <row r="4" spans="1:15" ht="18" x14ac:dyDescent="0.3">
      <c r="B4" s="15"/>
      <c r="C4" s="355"/>
      <c r="D4" s="233">
        <f>+SUMMARY!D4</f>
        <v>0</v>
      </c>
      <c r="E4" s="8"/>
      <c r="F4" s="8"/>
      <c r="G4" s="8"/>
      <c r="H4" s="8"/>
      <c r="I4" s="8"/>
      <c r="J4" s="15"/>
      <c r="K4" s="15"/>
      <c r="L4" s="15"/>
      <c r="M4" s="15"/>
      <c r="N4" s="15"/>
      <c r="O4" s="15"/>
    </row>
    <row r="5" spans="1:15" ht="18" x14ac:dyDescent="0.3">
      <c r="B5" s="15"/>
      <c r="C5" s="355"/>
      <c r="D5" s="233">
        <f>+SUMMARY!D5</f>
        <v>0</v>
      </c>
      <c r="E5" s="354"/>
      <c r="F5" s="354"/>
      <c r="G5" s="354"/>
      <c r="H5" s="354"/>
      <c r="I5" s="354"/>
      <c r="J5" s="15"/>
      <c r="K5" s="235"/>
      <c r="L5" s="131"/>
      <c r="M5" s="235"/>
      <c r="N5" s="235"/>
      <c r="O5" s="235"/>
    </row>
    <row r="6" spans="1:15" ht="16.5" x14ac:dyDescent="0.3">
      <c r="A6" s="15"/>
      <c r="B6" s="15"/>
      <c r="C6" s="15"/>
      <c r="D6" s="15"/>
      <c r="E6" s="15"/>
      <c r="F6" s="15"/>
      <c r="G6" s="15"/>
      <c r="H6" s="15"/>
      <c r="I6" s="15"/>
      <c r="J6" s="15"/>
      <c r="K6" s="236"/>
      <c r="L6" s="60"/>
      <c r="M6" s="237"/>
      <c r="N6" s="237"/>
      <c r="O6" s="238"/>
    </row>
    <row r="7" spans="1:15" ht="25.5" customHeight="1" x14ac:dyDescent="0.3">
      <c r="A7" s="239" t="str">
        <f>+SUMMARY!A7</f>
        <v>INTERNAL LEADING PROJECT TEAM MEMBERS</v>
      </c>
      <c r="B7" s="241"/>
      <c r="C7" s="242"/>
      <c r="D7" s="239" t="str">
        <f>+SUMMARY!D7</f>
        <v>DELIVERY METHOD TYPE</v>
      </c>
      <c r="E7" s="25"/>
      <c r="F7" s="25"/>
      <c r="G7" s="26"/>
      <c r="H7" s="239" t="str">
        <f>+SUMMARY!H7</f>
        <v>CONTRACTOR CONTRACT TYPE (X)</v>
      </c>
      <c r="I7" s="25"/>
      <c r="J7" s="244"/>
      <c r="K7" s="239" t="str">
        <f>+SUMMARY!K7</f>
        <v>REPORT TYPE (X)</v>
      </c>
      <c r="L7" s="25"/>
      <c r="M7" s="244"/>
      <c r="N7" s="30"/>
      <c r="O7" s="245"/>
    </row>
    <row r="8" spans="1:15" ht="23.25" customHeight="1" x14ac:dyDescent="0.3">
      <c r="A8" s="32" t="str">
        <f>+SUMMARY!A8</f>
        <v>PROJECT LEADER:</v>
      </c>
      <c r="B8" s="33"/>
      <c r="C8" s="356">
        <f>+SUMMARY!C8</f>
        <v>0</v>
      </c>
      <c r="D8" s="32" t="str">
        <f>+SUMMARY!D8</f>
        <v>EXTERNAL PROJECT MANAGER</v>
      </c>
      <c r="E8" s="33"/>
      <c r="F8" s="33"/>
      <c r="G8" s="246">
        <f>+SUMMARY!G8</f>
        <v>0</v>
      </c>
      <c r="H8" s="32" t="str">
        <f>+SUMMARY!H8</f>
        <v>LUMP SUM</v>
      </c>
      <c r="I8" s="33"/>
      <c r="J8" s="246">
        <f>+SUMMARY!J8</f>
        <v>0</v>
      </c>
      <c r="K8" s="32" t="str">
        <f>+SUMMARY!K8</f>
        <v>PROJECT CLOSE OUT</v>
      </c>
      <c r="L8" s="33"/>
      <c r="M8" s="33"/>
      <c r="N8" s="33">
        <f>+SUMMARY!N8</f>
        <v>0</v>
      </c>
      <c r="O8" s="246">
        <f>+SUMMARY!O8</f>
        <v>0</v>
      </c>
    </row>
    <row r="9" spans="1:15" ht="23.25" customHeight="1" x14ac:dyDescent="0.3">
      <c r="A9" s="32" t="str">
        <f>+SUMMARY!A9</f>
        <v>PROJECT MANAGER:</v>
      </c>
      <c r="B9" s="33"/>
      <c r="C9" s="356">
        <f>+SUMMARY!C9</f>
        <v>0</v>
      </c>
      <c r="D9" s="42"/>
      <c r="E9" s="5"/>
      <c r="F9" s="5"/>
      <c r="G9" s="178"/>
      <c r="H9" s="42"/>
      <c r="I9" s="5"/>
      <c r="J9" s="178"/>
      <c r="K9" s="32" t="str">
        <f>+SUMMARY!K9</f>
        <v>ANNUAL</v>
      </c>
      <c r="L9" s="33"/>
      <c r="M9" s="33"/>
      <c r="N9" s="33">
        <f>+SUMMARY!N9</f>
        <v>0</v>
      </c>
      <c r="O9" s="246">
        <f>+SUMMARY!O9</f>
        <v>0</v>
      </c>
    </row>
    <row r="10" spans="1:15" ht="23.25" customHeight="1" x14ac:dyDescent="0.3">
      <c r="A10" s="32" t="str">
        <f>+SUMMARY!A10</f>
        <v>PROJECT COMMISSIONER:</v>
      </c>
      <c r="B10" s="33"/>
      <c r="C10" s="356">
        <f>+SUMMARY!C10</f>
        <v>0</v>
      </c>
      <c r="D10" s="32" t="str">
        <f>+SUMMARY!D10</f>
        <v>INTERNAL PROJECT MANAGER</v>
      </c>
      <c r="E10" s="33"/>
      <c r="F10" s="33"/>
      <c r="G10" s="246">
        <f>+SUMMARY!G10</f>
        <v>0</v>
      </c>
      <c r="H10" s="32" t="str">
        <f>+SUMMARY!H10</f>
        <v>CONST MANAGER</v>
      </c>
      <c r="I10" s="33"/>
      <c r="J10" s="246">
        <f>+SUMMARY!J10</f>
        <v>0</v>
      </c>
      <c r="K10" s="32" t="str">
        <f>+SUMMARY!K10</f>
        <v>SPECIAL</v>
      </c>
      <c r="L10" s="33"/>
      <c r="M10" s="33"/>
      <c r="N10" s="33">
        <f>+SUMMARY!N10</f>
        <v>0</v>
      </c>
      <c r="O10" s="246">
        <f>+SUMMARY!O10</f>
        <v>0</v>
      </c>
    </row>
    <row r="11" spans="1:15" ht="23.25" customHeight="1" x14ac:dyDescent="0.3">
      <c r="A11" s="32" t="str">
        <f>+SUMMARY!A11</f>
        <v>CLIENT:</v>
      </c>
      <c r="B11" s="1145">
        <f>+SUMMARY!B11</f>
        <v>0</v>
      </c>
      <c r="C11" s="1147"/>
      <c r="D11" s="42"/>
      <c r="E11" s="5"/>
      <c r="F11" s="5"/>
      <c r="G11" s="178"/>
      <c r="H11" s="42"/>
      <c r="I11" s="5"/>
      <c r="J11" s="178"/>
      <c r="K11" s="68"/>
      <c r="L11" s="181"/>
      <c r="M11" s="181"/>
      <c r="N11" s="181"/>
      <c r="O11" s="178"/>
    </row>
    <row r="12" spans="1:15" ht="23.25" customHeight="1" x14ac:dyDescent="0.3">
      <c r="A12" s="1167" t="str">
        <f>+SUMMARY!A12</f>
        <v>EXTERNAL LEADING PROJECT TEAM MEMBERS</v>
      </c>
      <c r="B12" s="1149"/>
      <c r="C12" s="1150"/>
      <c r="D12" s="1151" t="str">
        <f>+SUMMARY!D13</f>
        <v>INTERNAL PROJECT MANAGER, DESIGN AND SUPERVISION</v>
      </c>
      <c r="E12" s="1065"/>
      <c r="F12" s="1065"/>
      <c r="G12" s="252"/>
      <c r="H12" s="32" t="str">
        <f>+SUMMARY!H12</f>
        <v>TIME &amp; MATERIAL</v>
      </c>
      <c r="I12" s="33"/>
      <c r="J12" s="246">
        <f>+SUMMARY!J12</f>
        <v>0</v>
      </c>
      <c r="K12" s="239" t="str">
        <f>+SUMMARY!K12</f>
        <v>PROJECT TYPE</v>
      </c>
      <c r="L12" s="25"/>
      <c r="M12" s="25"/>
      <c r="N12" s="25"/>
      <c r="O12" s="244"/>
    </row>
    <row r="13" spans="1:15" ht="23.25" customHeight="1" x14ac:dyDescent="0.3">
      <c r="A13" s="32" t="str">
        <f>+SUMMARY!A13</f>
        <v>PROJECT MANAGER:</v>
      </c>
      <c r="B13" s="249"/>
      <c r="C13" s="356">
        <f>+SUMMARY!C13</f>
        <v>0</v>
      </c>
      <c r="D13" s="1064"/>
      <c r="E13" s="1065"/>
      <c r="F13" s="1065"/>
      <c r="G13" s="246">
        <f>+SUMMARY!G13</f>
        <v>0</v>
      </c>
      <c r="H13" s="42"/>
      <c r="I13" s="5"/>
      <c r="J13" s="178"/>
      <c r="K13" s="1152">
        <f>+SUMMARY!K13</f>
        <v>0</v>
      </c>
      <c r="L13" s="1168"/>
      <c r="M13" s="1168"/>
      <c r="N13" s="1168"/>
      <c r="O13" s="1169"/>
    </row>
    <row r="14" spans="1:15" ht="23.25" customHeight="1" x14ac:dyDescent="0.3">
      <c r="A14" s="32" t="str">
        <f>+SUMMARY!A14</f>
        <v>CONSULTANT:</v>
      </c>
      <c r="B14" s="249"/>
      <c r="C14" s="356">
        <f>+SUMMARY!C14</f>
        <v>0</v>
      </c>
      <c r="D14" s="248"/>
      <c r="E14" s="249"/>
      <c r="F14" s="249"/>
      <c r="G14" s="250"/>
      <c r="H14" s="32" t="str">
        <f>+SUMMARY!H14</f>
        <v>COST PLUS</v>
      </c>
      <c r="I14" s="33"/>
      <c r="J14" s="246">
        <f>+SUMMARY!J14</f>
        <v>0</v>
      </c>
      <c r="K14" s="253"/>
      <c r="L14" s="357"/>
      <c r="M14" s="357"/>
      <c r="N14" s="357"/>
      <c r="O14" s="358"/>
    </row>
    <row r="15" spans="1:15" ht="23.25" customHeight="1" x14ac:dyDescent="0.3">
      <c r="A15" s="359" t="str">
        <f>+SUMMARY!A15</f>
        <v>GENERAL CONTRACTOR:</v>
      </c>
      <c r="B15" s="255"/>
      <c r="C15" s="356">
        <f>+SUMMARY!C15</f>
        <v>0</v>
      </c>
      <c r="D15" s="254"/>
      <c r="E15" s="255"/>
      <c r="F15" s="255"/>
      <c r="G15" s="256"/>
      <c r="H15" s="254"/>
      <c r="I15" s="255"/>
      <c r="J15" s="256"/>
      <c r="K15" s="254"/>
      <c r="L15" s="255"/>
      <c r="M15" s="255"/>
      <c r="N15" s="255"/>
      <c r="O15" s="256"/>
    </row>
    <row r="16" spans="1:15" ht="16.5" x14ac:dyDescent="0.3">
      <c r="A16" s="360"/>
      <c r="B16" s="6"/>
      <c r="C16" s="6"/>
      <c r="D16" s="6"/>
      <c r="E16" s="6"/>
      <c r="F16" s="361"/>
      <c r="G16" s="361"/>
      <c r="H16" s="6"/>
      <c r="I16" s="6"/>
      <c r="J16" s="6"/>
      <c r="K16" s="6"/>
      <c r="L16" s="6"/>
      <c r="M16" s="6"/>
      <c r="N16" s="6"/>
      <c r="O16" s="6"/>
    </row>
    <row r="17" spans="1:17" ht="16.5" x14ac:dyDescent="0.3">
      <c r="A17" s="360"/>
      <c r="B17" s="6"/>
      <c r="C17" s="6"/>
      <c r="D17" s="6"/>
      <c r="E17" s="6"/>
      <c r="F17" s="361"/>
      <c r="G17" s="361"/>
      <c r="H17" s="6"/>
      <c r="I17" s="6"/>
      <c r="J17" s="6"/>
      <c r="K17" s="6"/>
      <c r="L17" s="6"/>
      <c r="M17" s="6"/>
      <c r="N17" s="6"/>
      <c r="O17" s="6"/>
    </row>
    <row r="18" spans="1:17" ht="19.5" x14ac:dyDescent="0.4">
      <c r="A18" s="122" t="str">
        <f>+'PRS-PROJECT'!A23</f>
        <v>BUDGET</v>
      </c>
      <c r="B18" s="120"/>
      <c r="C18" s="120"/>
      <c r="D18" s="120"/>
      <c r="E18" s="120"/>
      <c r="F18" s="122" t="str">
        <f>+'PRS-PROJECT'!A34</f>
        <v>SCHEDULE</v>
      </c>
      <c r="G18" s="274"/>
      <c r="H18" s="120"/>
      <c r="I18" s="120"/>
      <c r="J18" s="120"/>
      <c r="K18" s="120"/>
      <c r="L18" s="174"/>
      <c r="M18" s="175"/>
      <c r="N18" s="176"/>
      <c r="O18" s="362"/>
    </row>
    <row r="19" spans="1:17" ht="19.5" x14ac:dyDescent="0.4">
      <c r="A19" s="64"/>
      <c r="B19" s="261"/>
      <c r="C19" s="261"/>
      <c r="D19" s="261"/>
      <c r="E19" s="363" t="s">
        <v>38</v>
      </c>
      <c r="F19" s="92" t="str">
        <f>+'PRS-PROJECT'!G37</f>
        <v xml:space="preserve">ESTIMATED </v>
      </c>
      <c r="G19" s="92"/>
      <c r="H19" s="93"/>
      <c r="I19" s="275" t="str">
        <f>+'PRS-PROJECT'!J37</f>
        <v xml:space="preserve">ACTUAL </v>
      </c>
      <c r="J19" s="276"/>
      <c r="K19" s="364"/>
      <c r="L19" s="9"/>
      <c r="M19" s="9"/>
      <c r="N19" s="5"/>
      <c r="O19" s="178"/>
    </row>
    <row r="20" spans="1:17" ht="27" customHeight="1" x14ac:dyDescent="0.3">
      <c r="A20" s="42" t="str">
        <f>+'PRS-PROJECT'!A25</f>
        <v xml:space="preserve"> PROJECT INITIAL APPROVAL (PROJECT BRIEF):</v>
      </c>
      <c r="B20" s="5"/>
      <c r="C20" s="9"/>
      <c r="D20" s="9"/>
      <c r="E20" s="365">
        <f>+'PRS-PROJECT'!F25</f>
        <v>0</v>
      </c>
      <c r="F20" s="366" t="str">
        <f>+'PRS-PROJECT'!G38</f>
        <v xml:space="preserve">START DATE </v>
      </c>
      <c r="G20" s="366" t="str">
        <f>+'PRS-PROJECT'!H38</f>
        <v xml:space="preserve">END DATE  </v>
      </c>
      <c r="H20" s="367" t="str">
        <f>+'PRS-PROJECT'!I38</f>
        <v xml:space="preserve"> NUMBER OF DAYS </v>
      </c>
      <c r="I20" s="100" t="str">
        <f>+'PRS-PROJECT'!J38</f>
        <v xml:space="preserve">START DATE   </v>
      </c>
      <c r="J20" s="366" t="str">
        <f>+'PRS-PROJECT'!K38</f>
        <v xml:space="preserve">END DATE  </v>
      </c>
      <c r="K20" s="366" t="str">
        <f>+'PRS-PROJECT'!L38</f>
        <v xml:space="preserve">NUMBER OF DAYS </v>
      </c>
      <c r="L20" s="9"/>
      <c r="M20" s="9"/>
      <c r="N20" s="5"/>
      <c r="O20" s="178"/>
    </row>
    <row r="21" spans="1:17" ht="27" customHeight="1" x14ac:dyDescent="0.3">
      <c r="A21" s="42" t="str">
        <f>+'PRS-PROJECT'!A27</f>
        <v xml:space="preserve"> FINAL PROJECT COST:</v>
      </c>
      <c r="B21" s="5"/>
      <c r="C21" s="9"/>
      <c r="D21" s="9"/>
      <c r="E21" s="368">
        <f>+'PRS-PROJECT'!F27</f>
        <v>0</v>
      </c>
      <c r="F21" s="369">
        <f>+'PRS-PROJECT'!G39</f>
        <v>0</v>
      </c>
      <c r="G21" s="106">
        <f>+'PRS-PROJECT'!H44</f>
        <v>0</v>
      </c>
      <c r="H21" s="107">
        <f>+DAYS360(F21,G21,TRUE)</f>
        <v>0</v>
      </c>
      <c r="I21" s="369">
        <f>+'PRS-PROJECT'!J39</f>
        <v>0</v>
      </c>
      <c r="J21" s="369">
        <f>+'PRS-PROJECT'!K44</f>
        <v>0</v>
      </c>
      <c r="K21" s="285">
        <f>+DAYS360(I21,J21,TRUE)</f>
        <v>0</v>
      </c>
      <c r="L21" s="370"/>
      <c r="M21" s="9"/>
      <c r="N21" s="5"/>
      <c r="O21" s="371"/>
    </row>
    <row r="22" spans="1:17" ht="27" customHeight="1" thickBot="1" x14ac:dyDescent="0.35">
      <c r="A22" s="42" t="str">
        <f>+'PRS-PROJECT'!A28</f>
        <v xml:space="preserve"> (UNDER) / OVER BUDGET</v>
      </c>
      <c r="B22" s="5"/>
      <c r="C22" s="9"/>
      <c r="D22" s="9"/>
      <c r="E22" s="80">
        <f>+'PRS-PROJECT'!F28</f>
        <v>0</v>
      </c>
      <c r="F22" s="372"/>
      <c r="G22" s="114"/>
      <c r="H22" s="9" t="str">
        <f>+'PRS-PROJECT'!A47</f>
        <v>DAYS (ON) / OFF SCHEDULE</v>
      </c>
      <c r="I22" s="9"/>
      <c r="J22" s="46" t="s">
        <v>8</v>
      </c>
      <c r="K22" s="109">
        <f>+K21-H21</f>
        <v>0</v>
      </c>
      <c r="L22" s="9"/>
      <c r="M22" s="9"/>
      <c r="N22" s="5"/>
      <c r="O22" s="178"/>
    </row>
    <row r="23" spans="1:17" ht="27" customHeight="1" thickTop="1" thickBot="1" x14ac:dyDescent="0.35">
      <c r="A23" s="42" t="str">
        <f>+'PRS-PROJECT'!A29</f>
        <v xml:space="preserve"> PERCENT (UNDER) / OVER BUDGET</v>
      </c>
      <c r="B23" s="5"/>
      <c r="C23" s="9"/>
      <c r="D23" s="9"/>
      <c r="E23" s="373" t="e">
        <f>+'PRS-PROJECT'!F29</f>
        <v>#DIV/0!</v>
      </c>
      <c r="F23" s="45"/>
      <c r="G23" s="5"/>
      <c r="H23" s="9" t="str">
        <f>+'PRS-PROJECT'!A48</f>
        <v>DAYS PERCENT (ON) / OFF SCHEDULE</v>
      </c>
      <c r="I23" s="9"/>
      <c r="J23" s="46"/>
      <c r="K23" s="374" t="e">
        <f>+K22/H21</f>
        <v>#DIV/0!</v>
      </c>
      <c r="L23" s="9"/>
      <c r="M23" s="9"/>
      <c r="N23" s="5"/>
      <c r="O23" s="178"/>
    </row>
    <row r="24" spans="1:17" ht="27" customHeight="1" thickTop="1" x14ac:dyDescent="0.3">
      <c r="A24" s="42"/>
      <c r="B24" s="375"/>
      <c r="C24" s="375"/>
      <c r="D24" s="375"/>
      <c r="E24" s="375"/>
      <c r="F24" s="376"/>
      <c r="G24" s="375"/>
      <c r="H24" s="375"/>
      <c r="I24" s="375"/>
      <c r="J24" s="375"/>
      <c r="K24" s="377"/>
      <c r="L24" s="375"/>
      <c r="M24" s="375"/>
      <c r="N24" s="375"/>
      <c r="O24" s="378"/>
    </row>
    <row r="25" spans="1:17" x14ac:dyDescent="0.3">
      <c r="A25" s="120"/>
      <c r="B25" s="120"/>
      <c r="C25" s="120"/>
      <c r="D25" s="120"/>
      <c r="E25" s="120"/>
      <c r="F25" s="120"/>
      <c r="G25" s="120"/>
      <c r="H25" s="120"/>
      <c r="I25" s="120"/>
      <c r="J25" s="120"/>
      <c r="K25" s="120"/>
      <c r="L25" s="120"/>
      <c r="M25" s="120"/>
      <c r="N25" s="120"/>
      <c r="O25" s="120"/>
    </row>
    <row r="26" spans="1:17" x14ac:dyDescent="0.3">
      <c r="A26" s="5"/>
      <c r="B26" s="5"/>
      <c r="C26" s="5"/>
      <c r="D26" s="5"/>
      <c r="E26" s="5"/>
      <c r="F26" s="5"/>
      <c r="G26" s="5"/>
      <c r="H26" s="5"/>
      <c r="I26" s="5"/>
      <c r="J26" s="5"/>
      <c r="K26" s="5"/>
      <c r="L26" s="5"/>
      <c r="M26" s="5"/>
      <c r="N26" s="5"/>
      <c r="O26" s="5"/>
    </row>
    <row r="27" spans="1:17" ht="31.5" customHeight="1" x14ac:dyDescent="0.4">
      <c r="A27" s="122" t="s">
        <v>629</v>
      </c>
      <c r="B27" s="120"/>
      <c r="C27" s="120"/>
      <c r="D27" s="120"/>
      <c r="E27" s="957" t="s">
        <v>630</v>
      </c>
      <c r="F27" s="120"/>
      <c r="G27" s="120"/>
      <c r="H27" s="120"/>
      <c r="I27" s="120"/>
      <c r="J27" s="120"/>
      <c r="K27" s="123" t="s">
        <v>60</v>
      </c>
      <c r="L27" s="204"/>
      <c r="M27" s="379">
        <f>+M29*2</f>
        <v>0</v>
      </c>
      <c r="N27" s="126" t="s">
        <v>0</v>
      </c>
      <c r="O27" s="299">
        <f>+O29*2</f>
        <v>40</v>
      </c>
    </row>
    <row r="28" spans="1:17" ht="27" customHeight="1" x14ac:dyDescent="0.4">
      <c r="A28" s="380"/>
      <c r="B28" s="381"/>
      <c r="C28" s="381"/>
      <c r="D28" s="381"/>
      <c r="E28" s="381"/>
      <c r="F28" s="301" t="s">
        <v>81</v>
      </c>
      <c r="G28" s="302" t="s">
        <v>101</v>
      </c>
      <c r="H28" s="302" t="s">
        <v>82</v>
      </c>
      <c r="I28" s="382" t="s">
        <v>287</v>
      </c>
      <c r="J28" s="5"/>
      <c r="K28" s="17" t="s">
        <v>21</v>
      </c>
      <c r="L28" s="17"/>
      <c r="M28" s="17"/>
      <c r="N28" s="17"/>
      <c r="O28" s="383"/>
    </row>
    <row r="29" spans="1:17" ht="61.5" customHeight="1" x14ac:dyDescent="0.3">
      <c r="A29" s="384"/>
      <c r="B29" s="385"/>
      <c r="C29" s="385"/>
      <c r="D29" s="385"/>
      <c r="E29" s="385"/>
      <c r="F29" s="305" t="s">
        <v>578</v>
      </c>
      <c r="G29" s="306" t="s">
        <v>100</v>
      </c>
      <c r="H29" s="306" t="s">
        <v>99</v>
      </c>
      <c r="I29" s="307" t="s">
        <v>579</v>
      </c>
      <c r="J29" s="5"/>
      <c r="K29" s="156" t="s">
        <v>274</v>
      </c>
      <c r="L29" s="124"/>
      <c r="M29" s="386">
        <f>+D44*20</f>
        <v>0</v>
      </c>
      <c r="N29" s="126" t="s">
        <v>0</v>
      </c>
      <c r="O29" s="127">
        <v>20</v>
      </c>
    </row>
    <row r="30" spans="1:17" ht="18" x14ac:dyDescent="0.35">
      <c r="A30" s="387"/>
      <c r="B30" s="388"/>
      <c r="C30" s="388"/>
      <c r="D30" s="388"/>
      <c r="E30" s="388"/>
      <c r="F30" s="310">
        <v>0.25</v>
      </c>
      <c r="G30" s="389">
        <v>0.5</v>
      </c>
      <c r="H30" s="389">
        <v>0.75</v>
      </c>
      <c r="I30" s="390">
        <v>1</v>
      </c>
      <c r="J30" s="1134" t="s">
        <v>594</v>
      </c>
      <c r="K30" s="1135"/>
      <c r="L30" s="1135"/>
      <c r="M30" s="1135"/>
      <c r="N30" s="1135"/>
      <c r="O30" s="1136"/>
    </row>
    <row r="31" spans="1:17" ht="49.5" customHeight="1" x14ac:dyDescent="0.3">
      <c r="A31" s="1161" t="s">
        <v>460</v>
      </c>
      <c r="B31" s="1162"/>
      <c r="C31" s="1162"/>
      <c r="D31" s="1162"/>
      <c r="E31" s="391">
        <v>1</v>
      </c>
      <c r="F31" s="349"/>
      <c r="G31" s="225"/>
      <c r="H31" s="226"/>
      <c r="I31" s="349"/>
      <c r="J31" s="1163"/>
      <c r="K31" s="1164"/>
      <c r="L31" s="1164"/>
      <c r="M31" s="1164"/>
      <c r="N31" s="1164"/>
      <c r="O31" s="1165"/>
      <c r="P31" s="329" t="str">
        <f>IF(F31="X",+F$30," ")&amp;IF(G31="x",+G$30," ")&amp;IF(H31="x",+H$30," ")&amp;IF(I31="x",+I$30," ")</f>
        <v xml:space="preserve">    </v>
      </c>
      <c r="Q31" s="79" t="s">
        <v>8</v>
      </c>
    </row>
    <row r="32" spans="1:17" ht="49.5" customHeight="1" x14ac:dyDescent="0.3">
      <c r="A32" s="1161" t="s">
        <v>461</v>
      </c>
      <c r="B32" s="1162"/>
      <c r="C32" s="1162"/>
      <c r="D32" s="1162"/>
      <c r="E32" s="391">
        <v>2</v>
      </c>
      <c r="F32" s="349"/>
      <c r="G32" s="225"/>
      <c r="H32" s="228"/>
      <c r="I32" s="349"/>
      <c r="J32" s="1163"/>
      <c r="K32" s="1164"/>
      <c r="L32" s="1164"/>
      <c r="M32" s="1164"/>
      <c r="N32" s="1164"/>
      <c r="O32" s="1165"/>
      <c r="P32" s="329" t="str">
        <f t="shared" ref="P32:P42" si="0">IF(F32="X",+F$30," ")&amp;IF(G32="x",+G$30," ")&amp;IF(H32="x",+H$30," ")&amp;IF(I32="x",+I$30," ")</f>
        <v xml:space="preserve">    </v>
      </c>
    </row>
    <row r="33" spans="1:16" ht="49.5" customHeight="1" x14ac:dyDescent="0.3">
      <c r="A33" s="1161" t="s">
        <v>462</v>
      </c>
      <c r="B33" s="1162"/>
      <c r="C33" s="1162"/>
      <c r="D33" s="1162"/>
      <c r="E33" s="391">
        <v>3</v>
      </c>
      <c r="F33" s="349"/>
      <c r="G33" s="350"/>
      <c r="H33" s="226"/>
      <c r="I33" s="351"/>
      <c r="J33" s="1163"/>
      <c r="K33" s="1164"/>
      <c r="L33" s="1164"/>
      <c r="M33" s="1164"/>
      <c r="N33" s="1164"/>
      <c r="O33" s="1165"/>
      <c r="P33" s="329" t="str">
        <f t="shared" si="0"/>
        <v xml:space="preserve">    </v>
      </c>
    </row>
    <row r="34" spans="1:16" ht="49.5" customHeight="1" x14ac:dyDescent="0.3">
      <c r="A34" s="1161" t="s">
        <v>463</v>
      </c>
      <c r="B34" s="1162"/>
      <c r="C34" s="1162"/>
      <c r="D34" s="1162"/>
      <c r="E34" s="391">
        <v>4</v>
      </c>
      <c r="F34" s="349"/>
      <c r="G34" s="350"/>
      <c r="H34" s="226"/>
      <c r="I34" s="351"/>
      <c r="J34" s="1163"/>
      <c r="K34" s="1164"/>
      <c r="L34" s="1164"/>
      <c r="M34" s="1164"/>
      <c r="N34" s="1164"/>
      <c r="O34" s="1165"/>
      <c r="P34" s="329" t="str">
        <f t="shared" si="0"/>
        <v xml:space="preserve">    </v>
      </c>
    </row>
    <row r="35" spans="1:16" ht="49.5" customHeight="1" x14ac:dyDescent="0.3">
      <c r="A35" s="1179" t="s">
        <v>469</v>
      </c>
      <c r="B35" s="1162"/>
      <c r="C35" s="1162"/>
      <c r="D35" s="392"/>
      <c r="E35" s="391">
        <v>5</v>
      </c>
      <c r="F35" s="349"/>
      <c r="G35" s="225"/>
      <c r="H35" s="228"/>
      <c r="I35" s="349"/>
      <c r="J35" s="1163"/>
      <c r="K35" s="1164"/>
      <c r="L35" s="1164"/>
      <c r="M35" s="1164"/>
      <c r="N35" s="1164"/>
      <c r="O35" s="1165"/>
      <c r="P35" s="329" t="str">
        <f t="shared" si="0"/>
        <v xml:space="preserve">    </v>
      </c>
    </row>
    <row r="36" spans="1:16" ht="49.5" customHeight="1" x14ac:dyDescent="0.3">
      <c r="A36" s="1161" t="s">
        <v>464</v>
      </c>
      <c r="B36" s="1166"/>
      <c r="C36" s="1166"/>
      <c r="D36" s="392"/>
      <c r="E36" s="391">
        <v>6</v>
      </c>
      <c r="F36" s="349"/>
      <c r="G36" s="225"/>
      <c r="H36" s="228"/>
      <c r="I36" s="349"/>
      <c r="J36" s="1163"/>
      <c r="K36" s="1164"/>
      <c r="L36" s="1164"/>
      <c r="M36" s="1164"/>
      <c r="N36" s="1164"/>
      <c r="O36" s="1165"/>
      <c r="P36" s="329" t="str">
        <f t="shared" si="0"/>
        <v xml:space="preserve">    </v>
      </c>
    </row>
    <row r="37" spans="1:16" ht="49.5" customHeight="1" x14ac:dyDescent="0.3">
      <c r="A37" s="1161" t="s">
        <v>465</v>
      </c>
      <c r="B37" s="1162"/>
      <c r="C37" s="1162"/>
      <c r="D37" s="1162"/>
      <c r="E37" s="391">
        <v>7</v>
      </c>
      <c r="F37" s="349"/>
      <c r="G37" s="225"/>
      <c r="H37" s="228"/>
      <c r="I37" s="349"/>
      <c r="J37" s="1163"/>
      <c r="K37" s="1164"/>
      <c r="L37" s="1164"/>
      <c r="M37" s="1164"/>
      <c r="N37" s="1164"/>
      <c r="O37" s="1165"/>
      <c r="P37" s="329" t="str">
        <f t="shared" si="0"/>
        <v xml:space="preserve">    </v>
      </c>
    </row>
    <row r="38" spans="1:16" ht="49.5" customHeight="1" x14ac:dyDescent="0.3">
      <c r="A38" s="1161" t="s">
        <v>466</v>
      </c>
      <c r="B38" s="1162"/>
      <c r="C38" s="1162"/>
      <c r="D38" s="1162"/>
      <c r="E38" s="391">
        <v>8</v>
      </c>
      <c r="F38" s="349"/>
      <c r="G38" s="225"/>
      <c r="H38" s="228"/>
      <c r="I38" s="349"/>
      <c r="J38" s="1163"/>
      <c r="K38" s="1164"/>
      <c r="L38" s="1164"/>
      <c r="M38" s="1164"/>
      <c r="N38" s="1164"/>
      <c r="O38" s="1165"/>
      <c r="P38" s="329" t="str">
        <f t="shared" si="0"/>
        <v xml:space="preserve">    </v>
      </c>
    </row>
    <row r="39" spans="1:16" ht="49.5" customHeight="1" x14ac:dyDescent="0.3">
      <c r="A39" s="1161" t="s">
        <v>467</v>
      </c>
      <c r="B39" s="1162"/>
      <c r="C39" s="1162"/>
      <c r="D39" s="1162"/>
      <c r="E39" s="391">
        <v>9</v>
      </c>
      <c r="F39" s="349"/>
      <c r="G39" s="225"/>
      <c r="H39" s="228"/>
      <c r="I39" s="349"/>
      <c r="J39" s="1163"/>
      <c r="K39" s="1164"/>
      <c r="L39" s="1164"/>
      <c r="M39" s="1164"/>
      <c r="N39" s="1164"/>
      <c r="O39" s="1165"/>
      <c r="P39" s="329" t="str">
        <f t="shared" si="0"/>
        <v xml:space="preserve">    </v>
      </c>
    </row>
    <row r="40" spans="1:16" ht="49.5" customHeight="1" x14ac:dyDescent="0.3">
      <c r="A40" s="1177" t="s">
        <v>581</v>
      </c>
      <c r="B40" s="1178"/>
      <c r="C40" s="1178"/>
      <c r="D40" s="1178"/>
      <c r="E40" s="391">
        <v>10</v>
      </c>
      <c r="F40" s="349"/>
      <c r="G40" s="225"/>
      <c r="H40" s="228"/>
      <c r="I40" s="349"/>
      <c r="J40" s="1163"/>
      <c r="K40" s="1164"/>
      <c r="L40" s="1164"/>
      <c r="M40" s="1164"/>
      <c r="N40" s="1164"/>
      <c r="O40" s="1165"/>
      <c r="P40" s="329" t="str">
        <f t="shared" si="0"/>
        <v xml:space="preserve">    </v>
      </c>
    </row>
    <row r="41" spans="1:16" ht="49.5" customHeight="1" x14ac:dyDescent="0.3">
      <c r="A41" s="1175" t="s">
        <v>468</v>
      </c>
      <c r="B41" s="1176"/>
      <c r="C41" s="1176"/>
      <c r="D41" s="1176"/>
      <c r="E41" s="391">
        <v>11</v>
      </c>
      <c r="F41" s="349"/>
      <c r="G41" s="352"/>
      <c r="H41" s="353"/>
      <c r="I41" s="349"/>
      <c r="J41" s="1163"/>
      <c r="K41" s="1164"/>
      <c r="L41" s="1164"/>
      <c r="M41" s="1164"/>
      <c r="N41" s="1164"/>
      <c r="O41" s="1165"/>
      <c r="P41" s="329" t="str">
        <f t="shared" si="0"/>
        <v xml:space="preserve">    </v>
      </c>
    </row>
    <row r="42" spans="1:16" ht="49.5" customHeight="1" x14ac:dyDescent="0.3">
      <c r="A42" s="1161" t="s">
        <v>470</v>
      </c>
      <c r="B42" s="1162"/>
      <c r="C42" s="1162"/>
      <c r="D42" s="1162"/>
      <c r="E42" s="391">
        <v>12</v>
      </c>
      <c r="F42" s="349"/>
      <c r="G42" s="352"/>
      <c r="H42" s="353"/>
      <c r="I42" s="349"/>
      <c r="J42" s="1172"/>
      <c r="K42" s="1173"/>
      <c r="L42" s="1173"/>
      <c r="M42" s="1173"/>
      <c r="N42" s="1173"/>
      <c r="O42" s="1174"/>
      <c r="P42" s="329" t="str">
        <f t="shared" si="0"/>
        <v xml:space="preserve">    </v>
      </c>
    </row>
    <row r="43" spans="1:16" ht="16.5" hidden="1" x14ac:dyDescent="0.35">
      <c r="A43" s="167" t="s">
        <v>15</v>
      </c>
      <c r="B43" s="294"/>
      <c r="C43" s="5"/>
      <c r="D43" s="117"/>
      <c r="E43" s="393"/>
      <c r="F43" s="155">
        <f>COUNTIF(F30:F42,"X")*25</f>
        <v>0</v>
      </c>
      <c r="G43" s="394">
        <f>COUNTIF(G30:G42,"X")*50</f>
        <v>0</v>
      </c>
      <c r="H43" s="395">
        <f>COUNTIF(H30:H42,"X")*75</f>
        <v>0</v>
      </c>
      <c r="I43" s="396">
        <f>COUNTIF(I30:I42,"X")*100</f>
        <v>0</v>
      </c>
      <c r="J43" s="397"/>
      <c r="K43" s="5"/>
      <c r="L43" s="180"/>
      <c r="M43" s="46"/>
      <c r="N43" s="155"/>
      <c r="O43" s="41"/>
    </row>
    <row r="44" spans="1:16" ht="16.5" x14ac:dyDescent="0.35">
      <c r="A44" s="336" t="s">
        <v>3</v>
      </c>
      <c r="B44" s="272"/>
      <c r="C44" s="338"/>
      <c r="D44" s="398">
        <f>SUM(F31:I43)/(COUNT(E31:E42)*100)</f>
        <v>0</v>
      </c>
      <c r="E44" s="399" t="s">
        <v>21</v>
      </c>
      <c r="F44" s="340" t="str">
        <f>+IF(D44&lt;12.5%," ",+IF(D44&gt;37.4%,"","X"))</f>
        <v xml:space="preserve"> </v>
      </c>
      <c r="G44" s="340" t="str">
        <f>+IF(D44&lt;37.5%," ",+IF(D44&gt;62.4%,"","X"))</f>
        <v xml:space="preserve"> </v>
      </c>
      <c r="H44" s="340" t="str">
        <f>+IF(D44&lt;62.5%," ",+IF(D44&gt;87.4%,"","X"))</f>
        <v xml:space="preserve"> </v>
      </c>
      <c r="I44" s="400" t="str">
        <f>+IF(D44&lt;87.5%," ",+IF(D44&gt;100%,"","X"))</f>
        <v xml:space="preserve"> </v>
      </c>
      <c r="J44" s="84"/>
      <c r="K44" s="5"/>
      <c r="L44" s="180"/>
      <c r="M44" s="46"/>
      <c r="N44" s="155"/>
      <c r="O44" s="41"/>
    </row>
    <row r="45" spans="1:16" ht="19.5" x14ac:dyDescent="0.3">
      <c r="A45" s="401"/>
      <c r="B45" s="402"/>
      <c r="C45" s="402"/>
      <c r="D45" s="402"/>
      <c r="E45" s="402"/>
      <c r="F45" s="402"/>
      <c r="G45" s="402"/>
      <c r="H45" s="185"/>
      <c r="I45" s="403"/>
      <c r="J45" s="404"/>
      <c r="K45" s="404"/>
      <c r="L45" s="155"/>
      <c r="M45" s="155"/>
      <c r="N45" s="155"/>
      <c r="O45" s="271"/>
    </row>
    <row r="46" spans="1:16" ht="16.5" customHeight="1" x14ac:dyDescent="0.3">
      <c r="A46" s="401"/>
      <c r="B46" s="728"/>
      <c r="C46" s="179"/>
      <c r="D46" s="14"/>
      <c r="E46" s="14"/>
      <c r="F46" s="14"/>
      <c r="G46" s="184"/>
      <c r="H46" s="403"/>
      <c r="I46" s="403"/>
      <c r="J46" s="404"/>
      <c r="K46" s="404"/>
      <c r="L46" s="155"/>
      <c r="M46" s="155"/>
      <c r="N46" s="155"/>
      <c r="O46" s="271"/>
    </row>
    <row r="47" spans="1:16" x14ac:dyDescent="0.3">
      <c r="A47" s="401"/>
      <c r="B47" s="403"/>
      <c r="C47" s="403"/>
      <c r="D47" s="403"/>
      <c r="E47" s="403"/>
      <c r="F47" s="403"/>
      <c r="G47" s="403"/>
      <c r="H47" s="403"/>
      <c r="I47" s="403"/>
      <c r="J47" s="404"/>
      <c r="K47" s="404"/>
      <c r="L47" s="1170"/>
      <c r="M47" s="1170"/>
      <c r="N47" s="1170"/>
      <c r="O47" s="1171"/>
    </row>
    <row r="48" spans="1:16" ht="16.5" x14ac:dyDescent="0.35">
      <c r="A48" s="405"/>
      <c r="B48" s="406"/>
      <c r="C48" s="406"/>
      <c r="D48" s="406"/>
      <c r="E48" s="406"/>
      <c r="F48" s="406"/>
      <c r="G48" s="406"/>
      <c r="H48" s="406"/>
      <c r="I48" s="406"/>
      <c r="J48" s="407"/>
      <c r="K48" s="407"/>
      <c r="L48" s="798"/>
      <c r="M48" s="1120"/>
      <c r="N48" s="1120"/>
      <c r="O48" s="1121"/>
    </row>
    <row r="49" spans="1:15" ht="51" customHeight="1" x14ac:dyDescent="0.3">
      <c r="A49" s="1005" t="s">
        <v>291</v>
      </c>
      <c r="B49" s="1087" t="s">
        <v>8</v>
      </c>
      <c r="C49" s="1094"/>
      <c r="D49" s="1095"/>
      <c r="E49" s="1093" t="s">
        <v>292</v>
      </c>
      <c r="F49" s="1083" t="s">
        <v>8</v>
      </c>
      <c r="G49" s="1083"/>
      <c r="H49" s="1083"/>
      <c r="I49" s="1083"/>
      <c r="J49" s="1083"/>
      <c r="K49" s="1083"/>
      <c r="L49" s="1083"/>
      <c r="M49" s="1083"/>
      <c r="N49" s="1083"/>
      <c r="O49" s="1084"/>
    </row>
    <row r="50" spans="1:15" ht="40.5" customHeight="1" x14ac:dyDescent="0.3">
      <c r="A50" s="1006"/>
      <c r="B50" s="1096"/>
      <c r="C50" s="1096"/>
      <c r="D50" s="1097"/>
      <c r="E50" s="1006"/>
      <c r="F50" s="1085"/>
      <c r="G50" s="1085"/>
      <c r="H50" s="1085"/>
      <c r="I50" s="1085"/>
      <c r="J50" s="1085"/>
      <c r="K50" s="1085"/>
      <c r="L50" s="1085"/>
      <c r="M50" s="1085"/>
      <c r="N50" s="1085"/>
      <c r="O50" s="1086"/>
    </row>
    <row r="51" spans="1:15" x14ac:dyDescent="0.3">
      <c r="A51" s="272" t="s">
        <v>269</v>
      </c>
      <c r="B51" s="120"/>
      <c r="C51" s="120"/>
      <c r="D51" s="120"/>
      <c r="E51" s="272" t="s">
        <v>270</v>
      </c>
      <c r="F51" s="120"/>
      <c r="G51" s="120"/>
      <c r="H51" s="120"/>
      <c r="I51" s="120"/>
      <c r="J51" s="120"/>
      <c r="K51" s="120"/>
      <c r="L51" s="120"/>
      <c r="M51" s="120"/>
      <c r="N51" s="120"/>
      <c r="O51" s="121"/>
    </row>
  </sheetData>
  <sheetProtection sheet="1" objects="1" scenarios="1" selectLockedCells="1"/>
  <mergeCells count="37">
    <mergeCell ref="J36:O36"/>
    <mergeCell ref="M48:O48"/>
    <mergeCell ref="J40:O40"/>
    <mergeCell ref="J41:O41"/>
    <mergeCell ref="A34:D34"/>
    <mergeCell ref="L47:O47"/>
    <mergeCell ref="A42:D42"/>
    <mergeCell ref="J42:O42"/>
    <mergeCell ref="A39:D39"/>
    <mergeCell ref="A41:D41"/>
    <mergeCell ref="J39:O39"/>
    <mergeCell ref="A40:D40"/>
    <mergeCell ref="J34:O34"/>
    <mergeCell ref="A35:C35"/>
    <mergeCell ref="A12:C12"/>
    <mergeCell ref="K13:O13"/>
    <mergeCell ref="B11:C11"/>
    <mergeCell ref="A32:D32"/>
    <mergeCell ref="J32:O32"/>
    <mergeCell ref="A31:D31"/>
    <mergeCell ref="J31:O31"/>
    <mergeCell ref="F49:O50"/>
    <mergeCell ref="J30:O30"/>
    <mergeCell ref="D1:I2"/>
    <mergeCell ref="L2:O2"/>
    <mergeCell ref="D12:F13"/>
    <mergeCell ref="A33:D33"/>
    <mergeCell ref="J33:O33"/>
    <mergeCell ref="A49:A50"/>
    <mergeCell ref="E49:E50"/>
    <mergeCell ref="B49:D50"/>
    <mergeCell ref="J35:O35"/>
    <mergeCell ref="A38:D38"/>
    <mergeCell ref="J38:O38"/>
    <mergeCell ref="A37:D37"/>
    <mergeCell ref="A36:C36"/>
    <mergeCell ref="J37:O37"/>
  </mergeCells>
  <phoneticPr fontId="2" type="noConversion"/>
  <printOptions horizontalCentered="1"/>
  <pageMargins left="0" right="0" top="0" bottom="0.23622047244094491" header="0" footer="0"/>
  <pageSetup paperSize="5" scale="56" orientation="portrait" r:id="rId1"/>
  <headerFooter alignWithMargins="0">
    <oddFooter>&amp;L&amp;"Comic Sans MS,Regular"&amp;9&amp;Z&amp;F&amp;C&amp;"Comic Sans MS,Regular"&amp;9&amp;N&amp;R&amp;"Comic Sans MS,Regular"&amp;9&amp;D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W67"/>
  <sheetViews>
    <sheetView showGridLines="0" zoomScale="75" workbookViewId="0">
      <selection activeCell="B31" sqref="B31:C31"/>
    </sheetView>
  </sheetViews>
  <sheetFormatPr defaultRowHeight="14.25" x14ac:dyDescent="0.3"/>
  <cols>
    <col min="1" max="1" width="22.140625" style="9" customWidth="1"/>
    <col min="2" max="2" width="13.140625" style="9" customWidth="1"/>
    <col min="3" max="3" width="27" style="9" customWidth="1"/>
    <col min="4" max="4" width="4.7109375" style="9" customWidth="1"/>
    <col min="5" max="9" width="13.7109375" style="9" customWidth="1"/>
    <col min="10" max="10" width="13.140625" style="9" customWidth="1"/>
    <col min="11" max="11" width="12.5703125" style="9" customWidth="1"/>
    <col min="12" max="12" width="7.85546875" style="9" customWidth="1"/>
    <col min="13" max="13" width="5.85546875" style="9" customWidth="1"/>
    <col min="14" max="14" width="1.28515625" style="9" customWidth="1"/>
    <col min="15" max="15" width="5.28515625" style="9" customWidth="1"/>
    <col min="16" max="16384" width="9.140625" style="9"/>
  </cols>
  <sheetData>
    <row r="1" spans="1:16" ht="13.5" customHeight="1" x14ac:dyDescent="0.3">
      <c r="A1" s="5" t="str">
        <f>+SUMMARY!A1</f>
        <v>PHYSICAL RESOURCES SERVICE</v>
      </c>
      <c r="B1" s="6"/>
      <c r="C1" s="6"/>
      <c r="D1" s="1196" t="str">
        <f>+"CLIENT "&amp;+SUMMARY!D1</f>
        <v>CLIENT PROJECT REALIZATION EVALUATION SUMMARY</v>
      </c>
      <c r="E1" s="1060"/>
      <c r="F1" s="1060"/>
      <c r="G1" s="1060"/>
      <c r="H1" s="1060"/>
      <c r="I1" s="1060"/>
      <c r="J1" s="6"/>
      <c r="K1" s="6"/>
      <c r="L1" s="12"/>
      <c r="M1" s="12"/>
      <c r="N1" s="12"/>
      <c r="O1" s="11" t="str">
        <f>+SUMMARY!O1</f>
        <v>EVALUATION COMPLETED ON :</v>
      </c>
      <c r="P1" s="12"/>
    </row>
    <row r="2" spans="1:16" ht="13.5" customHeight="1" x14ac:dyDescent="0.3">
      <c r="A2" s="5" t="str">
        <f>+SUMMARY!A2</f>
        <v>UNIVERSITY OF OTTAWA</v>
      </c>
      <c r="B2" s="6"/>
      <c r="C2" s="6"/>
      <c r="D2" s="1060"/>
      <c r="E2" s="1060"/>
      <c r="F2" s="1060"/>
      <c r="G2" s="1060"/>
      <c r="H2" s="1060"/>
      <c r="I2" s="1060"/>
      <c r="J2" s="6"/>
      <c r="K2" s="6"/>
      <c r="L2" s="1160" t="str">
        <f>+SUMMARY!L2</f>
        <v>day/month/year</v>
      </c>
      <c r="M2" s="1160"/>
      <c r="N2" s="1160"/>
      <c r="O2" s="1160"/>
      <c r="P2" s="12"/>
    </row>
    <row r="3" spans="1:16" ht="13.5" customHeight="1" x14ac:dyDescent="0.3">
      <c r="A3" s="5"/>
      <c r="B3" s="6"/>
      <c r="C3" s="6"/>
      <c r="D3" s="411" t="s">
        <v>634</v>
      </c>
      <c r="E3" s="412"/>
      <c r="F3" s="412"/>
      <c r="G3" s="412"/>
      <c r="H3" s="412"/>
      <c r="I3" s="412"/>
      <c r="J3" s="6"/>
      <c r="K3" s="6"/>
      <c r="L3" s="6"/>
      <c r="M3" s="6"/>
      <c r="N3" s="6"/>
      <c r="O3" s="14"/>
      <c r="P3" s="12"/>
    </row>
    <row r="4" spans="1:16" ht="13.5" customHeight="1" x14ac:dyDescent="0.3">
      <c r="B4" s="15"/>
      <c r="C4" s="355"/>
      <c r="D4" s="354">
        <f>+SUMMARY!D4</f>
        <v>0</v>
      </c>
      <c r="F4" s="412"/>
      <c r="G4" s="412"/>
      <c r="H4" s="412"/>
      <c r="I4" s="412"/>
      <c r="J4" s="15"/>
      <c r="K4" s="15"/>
      <c r="L4" s="15"/>
      <c r="M4" s="15"/>
      <c r="N4" s="15"/>
      <c r="O4" s="15"/>
      <c r="P4" s="12"/>
    </row>
    <row r="5" spans="1:16" ht="13.5" customHeight="1" x14ac:dyDescent="0.3">
      <c r="B5" s="15"/>
      <c r="C5" s="355"/>
      <c r="D5" s="354">
        <f>+SUMMARY!D5</f>
        <v>0</v>
      </c>
      <c r="F5" s="355"/>
      <c r="G5" s="355"/>
      <c r="H5" s="355"/>
      <c r="I5" s="355"/>
      <c r="J5" s="15"/>
      <c r="K5" s="235"/>
      <c r="L5" s="131"/>
      <c r="M5" s="235"/>
      <c r="N5" s="235"/>
      <c r="O5" s="235"/>
      <c r="P5" s="12"/>
    </row>
    <row r="6" spans="1:16" ht="13.5" customHeight="1" x14ac:dyDescent="0.3">
      <c r="A6" s="15"/>
      <c r="B6" s="15"/>
      <c r="C6" s="15"/>
      <c r="D6" s="15"/>
      <c r="E6" s="15"/>
      <c r="F6" s="15"/>
      <c r="G6" s="15"/>
      <c r="H6" s="15"/>
      <c r="I6" s="15"/>
      <c r="J6" s="15"/>
      <c r="K6" s="236"/>
      <c r="L6" s="60"/>
      <c r="M6" s="237"/>
      <c r="N6" s="237"/>
      <c r="O6" s="238"/>
      <c r="P6" s="12"/>
    </row>
    <row r="7" spans="1:16" ht="18" customHeight="1" x14ac:dyDescent="0.3">
      <c r="A7" s="239" t="str">
        <f>+SUMMARY!A7</f>
        <v>INTERNAL LEADING PROJECT TEAM MEMBERS</v>
      </c>
      <c r="B7" s="241"/>
      <c r="C7" s="242"/>
      <c r="D7" s="239" t="str">
        <f>+SUMMARY!D7</f>
        <v>DELIVERY METHOD TYPE</v>
      </c>
      <c r="E7" s="25"/>
      <c r="F7" s="25"/>
      <c r="G7" s="26"/>
      <c r="H7" s="239" t="str">
        <f>+SUMMARY!H7</f>
        <v>CONTRACTOR CONTRACT TYPE (X)</v>
      </c>
      <c r="I7" s="25"/>
      <c r="J7" s="244"/>
      <c r="K7" s="239" t="str">
        <f>+SUMMARY!K7</f>
        <v>REPORT TYPE (X)</v>
      </c>
      <c r="L7" s="25"/>
      <c r="M7" s="244"/>
      <c r="N7" s="30"/>
      <c r="O7" s="245"/>
      <c r="P7" s="12"/>
    </row>
    <row r="8" spans="1:16" ht="23.25" customHeight="1" x14ac:dyDescent="0.3">
      <c r="A8" s="32" t="str">
        <f>+SUMMARY!A8</f>
        <v>PROJECT LEADER:</v>
      </c>
      <c r="B8" s="33"/>
      <c r="C8" s="413">
        <f>+SUMMARY!C8</f>
        <v>0</v>
      </c>
      <c r="D8" s="32" t="str">
        <f>+SUMMARY!D8</f>
        <v>EXTERNAL PROJECT MANAGER</v>
      </c>
      <c r="E8" s="33"/>
      <c r="F8" s="33"/>
      <c r="G8" s="414">
        <f>+SUMMARY!G8</f>
        <v>0</v>
      </c>
      <c r="H8" s="32" t="str">
        <f>+SUMMARY!H8</f>
        <v>LUMP SUM</v>
      </c>
      <c r="I8" s="33"/>
      <c r="J8" s="414">
        <f>+SUMMARY!J8</f>
        <v>0</v>
      </c>
      <c r="K8" s="32" t="str">
        <f>+SUMMARY!K8</f>
        <v>PROJECT CLOSE OUT</v>
      </c>
      <c r="L8" s="33"/>
      <c r="M8" s="33"/>
      <c r="N8" s="33">
        <f>+SUMMARY!N8</f>
        <v>0</v>
      </c>
      <c r="O8" s="414">
        <f>+SUMMARY!O8</f>
        <v>0</v>
      </c>
      <c r="P8" s="12"/>
    </row>
    <row r="9" spans="1:16" ht="23.25" customHeight="1" x14ac:dyDescent="0.3">
      <c r="A9" s="32" t="str">
        <f>+SUMMARY!A9</f>
        <v>PROJECT MANAGER:</v>
      </c>
      <c r="B9" s="33"/>
      <c r="C9" s="413">
        <f>+SUMMARY!C9</f>
        <v>0</v>
      </c>
      <c r="D9" s="45"/>
      <c r="E9" s="46"/>
      <c r="F9" s="46"/>
      <c r="G9" s="41"/>
      <c r="H9" s="45"/>
      <c r="I9" s="46"/>
      <c r="J9" s="41"/>
      <c r="K9" s="32" t="str">
        <f>+SUMMARY!K9</f>
        <v>ANNUAL</v>
      </c>
      <c r="L9" s="33"/>
      <c r="M9" s="33"/>
      <c r="N9" s="33">
        <f>+SUMMARY!N9</f>
        <v>0</v>
      </c>
      <c r="O9" s="414">
        <f>+SUMMARY!O9</f>
        <v>0</v>
      </c>
    </row>
    <row r="10" spans="1:16" ht="23.25" customHeight="1" x14ac:dyDescent="0.3">
      <c r="A10" s="32" t="str">
        <f>+SUMMARY!A10</f>
        <v>PROJECT COMMISSIONER:</v>
      </c>
      <c r="B10" s="33"/>
      <c r="C10" s="413">
        <f>+SUMMARY!C10</f>
        <v>0</v>
      </c>
      <c r="D10" s="32" t="str">
        <f>+SUMMARY!D10</f>
        <v>INTERNAL PROJECT MANAGER</v>
      </c>
      <c r="E10" s="33"/>
      <c r="F10" s="33"/>
      <c r="G10" s="414">
        <f>+SUMMARY!G10</f>
        <v>0</v>
      </c>
      <c r="H10" s="32" t="str">
        <f>+SUMMARY!H10</f>
        <v>CONST MANAGER</v>
      </c>
      <c r="I10" s="33"/>
      <c r="J10" s="414">
        <f>+SUMMARY!J10</f>
        <v>0</v>
      </c>
      <c r="K10" s="32" t="str">
        <f>+SUMMARY!K10</f>
        <v>SPECIAL</v>
      </c>
      <c r="L10" s="33"/>
      <c r="M10" s="33"/>
      <c r="N10" s="33">
        <f>+SUMMARY!N10</f>
        <v>0</v>
      </c>
      <c r="O10" s="414">
        <f>+SUMMARY!O10</f>
        <v>0</v>
      </c>
      <c r="P10" s="12"/>
    </row>
    <row r="11" spans="1:16" ht="23.25" customHeight="1" x14ac:dyDescent="0.3">
      <c r="A11" s="32" t="str">
        <f>+SUMMARY!A11</f>
        <v>CLIENT:</v>
      </c>
      <c r="B11" s="1198">
        <f>+SUMMARY!B11</f>
        <v>0</v>
      </c>
      <c r="C11" s="1199"/>
      <c r="D11" s="45"/>
      <c r="E11" s="46"/>
      <c r="F11" s="46"/>
      <c r="G11" s="41"/>
      <c r="H11" s="45"/>
      <c r="I11" s="46"/>
      <c r="J11" s="41"/>
      <c r="K11" s="45"/>
      <c r="L11" s="46"/>
      <c r="M11" s="46"/>
      <c r="N11" s="46"/>
      <c r="O11" s="41"/>
      <c r="P11" s="12"/>
    </row>
    <row r="12" spans="1:16" ht="23.25" customHeight="1" x14ac:dyDescent="0.3">
      <c r="A12" s="1167" t="str">
        <f>+SUMMARY!A12</f>
        <v>EXTERNAL LEADING PROJECT TEAM MEMBERS</v>
      </c>
      <c r="B12" s="1149"/>
      <c r="C12" s="1150"/>
      <c r="D12" s="1151" t="str">
        <f>+SUMMARY!D13</f>
        <v>INTERNAL PROJECT MANAGER, DESIGN AND SUPERVISION</v>
      </c>
      <c r="E12" s="1065"/>
      <c r="F12" s="1065"/>
      <c r="G12" s="415"/>
      <c r="H12" s="32" t="str">
        <f>+SUMMARY!H12</f>
        <v>TIME &amp; MATERIAL</v>
      </c>
      <c r="I12" s="33"/>
      <c r="J12" s="414">
        <f>+SUMMARY!J12</f>
        <v>0</v>
      </c>
      <c r="K12" s="239" t="str">
        <f>+SUMMARY!K12</f>
        <v>PROJECT TYPE</v>
      </c>
      <c r="L12" s="25"/>
      <c r="M12" s="25"/>
      <c r="N12" s="25"/>
      <c r="O12" s="244"/>
      <c r="P12" s="12"/>
    </row>
    <row r="13" spans="1:16" ht="23.25" customHeight="1" x14ac:dyDescent="0.3">
      <c r="A13" s="32" t="str">
        <f>+SUMMARY!A13</f>
        <v>PROJECT MANAGER:</v>
      </c>
      <c r="B13" s="249"/>
      <c r="C13" s="413">
        <f>+SUMMARY!C13</f>
        <v>0</v>
      </c>
      <c r="D13" s="1064"/>
      <c r="E13" s="1065"/>
      <c r="F13" s="1065"/>
      <c r="G13" s="414">
        <f>+SUMMARY!G13</f>
        <v>0</v>
      </c>
      <c r="H13" s="248"/>
      <c r="I13" s="249"/>
      <c r="J13" s="250"/>
      <c r="K13" s="1197">
        <f>+SUMMARY!K13</f>
        <v>0</v>
      </c>
      <c r="L13" s="1168"/>
      <c r="M13" s="1168"/>
      <c r="N13" s="1168"/>
      <c r="O13" s="1169"/>
      <c r="P13" s="12"/>
    </row>
    <row r="14" spans="1:16" ht="23.25" customHeight="1" x14ac:dyDescent="0.3">
      <c r="A14" s="32" t="str">
        <f>+SUMMARY!A14</f>
        <v>CONSULTANT:</v>
      </c>
      <c r="B14" s="249"/>
      <c r="C14" s="413">
        <f>+SUMMARY!C14</f>
        <v>0</v>
      </c>
      <c r="D14" s="248"/>
      <c r="E14" s="249"/>
      <c r="F14" s="249"/>
      <c r="G14" s="250"/>
      <c r="H14" s="32" t="str">
        <f>+SUMMARY!H14</f>
        <v>COST PLUS</v>
      </c>
      <c r="I14" s="33"/>
      <c r="J14" s="414">
        <f>+SUMMARY!J14</f>
        <v>0</v>
      </c>
      <c r="K14" s="45"/>
      <c r="L14" s="46"/>
      <c r="M14" s="46"/>
      <c r="N14" s="46"/>
      <c r="O14" s="41"/>
      <c r="P14" s="12"/>
    </row>
    <row r="15" spans="1:16" ht="23.25" customHeight="1" x14ac:dyDescent="0.3">
      <c r="A15" s="359" t="str">
        <f>+SUMMARY!A15</f>
        <v>GENERAL CONTRACTOR:</v>
      </c>
      <c r="B15" s="255"/>
      <c r="C15" s="413">
        <f>+SUMMARY!C15</f>
        <v>0</v>
      </c>
      <c r="D15" s="254"/>
      <c r="E15" s="255"/>
      <c r="F15" s="255"/>
      <c r="G15" s="256"/>
      <c r="H15" s="254"/>
      <c r="I15" s="255"/>
      <c r="J15" s="256"/>
      <c r="K15" s="254"/>
      <c r="L15" s="255"/>
      <c r="M15" s="255"/>
      <c r="N15" s="255"/>
      <c r="O15" s="256"/>
      <c r="P15" s="12"/>
    </row>
    <row r="16" spans="1:16" ht="18" customHeight="1" x14ac:dyDescent="0.3">
      <c r="A16" s="360"/>
      <c r="B16" s="6"/>
      <c r="C16" s="6"/>
      <c r="D16" s="6"/>
      <c r="E16" s="6"/>
      <c r="F16" s="361"/>
      <c r="G16" s="361"/>
      <c r="H16" s="6"/>
      <c r="I16" s="6"/>
      <c r="J16" s="6"/>
      <c r="K16" s="6"/>
      <c r="L16" s="6"/>
      <c r="M16" s="6"/>
      <c r="N16" s="6"/>
      <c r="O16" s="6"/>
      <c r="P16" s="12"/>
    </row>
    <row r="17" spans="1:16" ht="18" customHeight="1" x14ac:dyDescent="0.3">
      <c r="A17" s="360"/>
      <c r="B17" s="6"/>
      <c r="C17" s="6"/>
      <c r="D17" s="6"/>
      <c r="E17" s="255"/>
      <c r="F17" s="361"/>
      <c r="G17" s="361"/>
      <c r="H17" s="6"/>
      <c r="I17" s="6"/>
      <c r="J17" s="6"/>
      <c r="K17" s="6"/>
      <c r="L17" s="6"/>
      <c r="M17" s="6"/>
      <c r="N17" s="6"/>
      <c r="O17" s="6"/>
      <c r="P17" s="12"/>
    </row>
    <row r="18" spans="1:16" ht="18" customHeight="1" x14ac:dyDescent="0.4">
      <c r="A18" s="122" t="str">
        <f>+'PRS-PROJECT'!A23</f>
        <v>BUDGET</v>
      </c>
      <c r="B18" s="120"/>
      <c r="C18" s="120"/>
      <c r="D18" s="120"/>
      <c r="E18" s="1200" t="str">
        <f>+'PRS-PROJECT'!F24</f>
        <v>PROJECT COST</v>
      </c>
      <c r="F18" s="273" t="str">
        <f>+'PRS-PROJECT'!A34</f>
        <v>SCHEDULE</v>
      </c>
      <c r="G18" s="274"/>
      <c r="H18" s="120"/>
      <c r="I18" s="120"/>
      <c r="J18" s="120"/>
      <c r="K18" s="120"/>
      <c r="L18" s="174"/>
      <c r="M18" s="175"/>
      <c r="N18" s="176"/>
      <c r="O18" s="362"/>
      <c r="P18" s="73"/>
    </row>
    <row r="19" spans="1:16" ht="18" customHeight="1" x14ac:dyDescent="0.4">
      <c r="A19" s="64"/>
      <c r="B19" s="261"/>
      <c r="C19" s="261"/>
      <c r="D19" s="261"/>
      <c r="E19" s="1201"/>
      <c r="F19" s="92" t="str">
        <f>+'PRS-PROJECT'!G37</f>
        <v xml:space="preserve">ESTIMATED </v>
      </c>
      <c r="G19" s="92"/>
      <c r="H19" s="93"/>
      <c r="I19" s="275" t="str">
        <f>+'PRS-PROJECT'!J37</f>
        <v xml:space="preserve">ACTUAL </v>
      </c>
      <c r="J19" s="276"/>
      <c r="K19" s="364"/>
      <c r="N19" s="5"/>
      <c r="O19" s="178"/>
    </row>
    <row r="20" spans="1:16" ht="36" customHeight="1" x14ac:dyDescent="0.3">
      <c r="A20" s="42" t="str">
        <f>+'PRS-PROJECT'!A25</f>
        <v xml:space="preserve"> PROJECT INITIAL APPROVAL (PROJECT BRIEF):</v>
      </c>
      <c r="B20" s="5"/>
      <c r="E20" s="365">
        <f>+'PRS-PROJECT'!F25</f>
        <v>0</v>
      </c>
      <c r="F20" s="366" t="str">
        <f>+'PRS-PROJECT'!G38</f>
        <v xml:space="preserve">START DATE </v>
      </c>
      <c r="G20" s="366" t="str">
        <f>+'PRS-PROJECT'!H38</f>
        <v xml:space="preserve">END DATE  </v>
      </c>
      <c r="H20" s="367" t="str">
        <f>+'PRS-PROJECT'!I38</f>
        <v xml:space="preserve"> NUMBER OF DAYS </v>
      </c>
      <c r="I20" s="100" t="str">
        <f>+'PRS-PROJECT'!J38</f>
        <v xml:space="preserve">START DATE   </v>
      </c>
      <c r="J20" s="366" t="str">
        <f>+'PRS-PROJECT'!K38</f>
        <v xml:space="preserve">END DATE  </v>
      </c>
      <c r="K20" s="366" t="str">
        <f>+'PRS-PROJECT'!L38</f>
        <v xml:space="preserve">NUMBER OF DAYS </v>
      </c>
      <c r="N20" s="5"/>
      <c r="O20" s="178"/>
    </row>
    <row r="21" spans="1:16" ht="18" customHeight="1" x14ac:dyDescent="0.3">
      <c r="A21" s="42" t="str">
        <f>+'PRS-PROJECT'!A27</f>
        <v xml:space="preserve"> FINAL PROJECT COST:</v>
      </c>
      <c r="B21" s="5"/>
      <c r="E21" s="368">
        <f>+'PRS-PROJECT'!F27</f>
        <v>0</v>
      </c>
      <c r="F21" s="369">
        <f>+'PRS-PROJECT'!G39</f>
        <v>0</v>
      </c>
      <c r="G21" s="106">
        <f>+'PRS-PROJECT'!H44</f>
        <v>0</v>
      </c>
      <c r="H21" s="107">
        <f>+DAYS360(F21,G21,TRUE)</f>
        <v>0</v>
      </c>
      <c r="I21" s="369">
        <f>+'PRS-PROJECT'!J39</f>
        <v>0</v>
      </c>
      <c r="J21" s="369">
        <f>+'PRS-PROJECT'!K44</f>
        <v>0</v>
      </c>
      <c r="K21" s="285">
        <f>+DAYS360(I21,J21,TRUE)</f>
        <v>0</v>
      </c>
      <c r="L21" s="370"/>
      <c r="N21" s="5"/>
      <c r="O21" s="371"/>
    </row>
    <row r="22" spans="1:16" ht="18" customHeight="1" thickBot="1" x14ac:dyDescent="0.35">
      <c r="A22" s="42" t="str">
        <f>+'PRS-PROJECT'!A28</f>
        <v xml:space="preserve"> (UNDER) / OVER BUDGET</v>
      </c>
      <c r="B22" s="5"/>
      <c r="E22" s="80">
        <f>+'PRS-PROJECT'!F28</f>
        <v>0</v>
      </c>
      <c r="F22" s="372"/>
      <c r="G22" s="114"/>
      <c r="H22" s="9" t="str">
        <f>+'PRS-PROJECT'!A47</f>
        <v>DAYS (ON) / OFF SCHEDULE</v>
      </c>
      <c r="J22" s="46" t="s">
        <v>8</v>
      </c>
      <c r="K22" s="109">
        <f>+K21-H21</f>
        <v>0</v>
      </c>
      <c r="N22" s="5"/>
      <c r="O22" s="178"/>
      <c r="P22" s="46"/>
    </row>
    <row r="23" spans="1:16" ht="18" customHeight="1" thickTop="1" thickBot="1" x14ac:dyDescent="0.35">
      <c r="A23" s="42" t="str">
        <f>+'PRS-PROJECT'!A29</f>
        <v xml:space="preserve"> PERCENT (UNDER) / OVER BUDGET</v>
      </c>
      <c r="B23" s="5"/>
      <c r="E23" s="373" t="e">
        <f>+'PRS-PROJECT'!F29</f>
        <v>#DIV/0!</v>
      </c>
      <c r="F23" s="45"/>
      <c r="G23" s="5"/>
      <c r="H23" s="9" t="str">
        <f>+'PRS-PROJECT'!A48</f>
        <v>DAYS PERCENT (ON) / OFF SCHEDULE</v>
      </c>
      <c r="J23" s="46"/>
      <c r="K23" s="374" t="e">
        <f>+K22/H21</f>
        <v>#DIV/0!</v>
      </c>
      <c r="N23" s="5"/>
      <c r="O23" s="178"/>
      <c r="P23" s="46"/>
    </row>
    <row r="24" spans="1:16" ht="18" customHeight="1" thickTop="1" x14ac:dyDescent="0.3">
      <c r="A24" s="42"/>
      <c r="B24" s="375"/>
      <c r="C24" s="375"/>
      <c r="D24" s="375"/>
      <c r="E24" s="375"/>
      <c r="F24" s="376"/>
      <c r="G24" s="375"/>
      <c r="H24" s="375"/>
      <c r="I24" s="375"/>
      <c r="J24" s="375"/>
      <c r="K24" s="377"/>
      <c r="L24" s="375"/>
      <c r="M24" s="375"/>
      <c r="N24" s="375"/>
      <c r="O24" s="378"/>
    </row>
    <row r="25" spans="1:16" ht="18" customHeight="1" x14ac:dyDescent="0.3">
      <c r="A25" s="120"/>
      <c r="B25" s="120"/>
      <c r="C25" s="120"/>
      <c r="D25" s="120"/>
      <c r="E25" s="120"/>
      <c r="F25" s="120"/>
      <c r="G25" s="120"/>
      <c r="H25" s="120"/>
      <c r="I25" s="120"/>
      <c r="J25" s="120"/>
      <c r="K25" s="120"/>
      <c r="L25" s="120"/>
      <c r="M25" s="120"/>
      <c r="N25" s="120"/>
      <c r="O25" s="120"/>
    </row>
    <row r="26" spans="1:16" ht="18" customHeight="1" x14ac:dyDescent="0.3">
      <c r="A26" s="5"/>
      <c r="B26" s="5"/>
      <c r="C26" s="5"/>
      <c r="D26" s="5"/>
      <c r="E26" s="5"/>
      <c r="F26" s="5"/>
      <c r="G26" s="5"/>
      <c r="H26" s="5"/>
      <c r="I26" s="5"/>
      <c r="J26" s="5"/>
      <c r="K26" s="5"/>
      <c r="L26" s="5"/>
      <c r="M26" s="5"/>
      <c r="N26" s="5"/>
      <c r="O26" s="5"/>
    </row>
    <row r="27" spans="1:16" ht="18" customHeight="1" x14ac:dyDescent="0.4">
      <c r="A27" s="122" t="s">
        <v>625</v>
      </c>
      <c r="B27" s="120"/>
      <c r="C27" s="120"/>
      <c r="D27" s="120"/>
      <c r="E27" s="120"/>
      <c r="F27" s="120"/>
      <c r="G27" s="120"/>
      <c r="H27" s="120"/>
      <c r="I27" s="120"/>
      <c r="J27" s="120"/>
      <c r="K27" s="123" t="s">
        <v>60</v>
      </c>
      <c r="L27" s="204"/>
      <c r="M27" s="416">
        <f>+M29*2</f>
        <v>0</v>
      </c>
      <c r="N27" s="126" t="s">
        <v>0</v>
      </c>
      <c r="O27" s="127">
        <f>+O29*2</f>
        <v>60</v>
      </c>
    </row>
    <row r="28" spans="1:16" ht="18" customHeight="1" x14ac:dyDescent="0.4">
      <c r="A28" s="64"/>
      <c r="B28" s="5"/>
      <c r="C28" s="5"/>
      <c r="D28" s="5"/>
      <c r="E28" s="5"/>
      <c r="F28" s="5"/>
      <c r="G28" s="5"/>
      <c r="H28" s="5"/>
      <c r="I28" s="5"/>
      <c r="J28" s="5"/>
      <c r="K28" s="17" t="s">
        <v>21</v>
      </c>
      <c r="L28" s="17"/>
      <c r="M28" s="17"/>
      <c r="N28" s="17"/>
      <c r="O28" s="383"/>
    </row>
    <row r="29" spans="1:16" ht="18" customHeight="1" x14ac:dyDescent="0.3">
      <c r="A29" s="1064" t="s">
        <v>84</v>
      </c>
      <c r="B29" s="1065"/>
      <c r="C29" s="1065"/>
      <c r="D29" s="1065"/>
      <c r="E29" s="1065"/>
      <c r="F29" s="1065"/>
      <c r="G29" s="1065"/>
      <c r="H29" s="1065"/>
      <c r="I29" s="1065"/>
      <c r="J29" s="5"/>
      <c r="K29" s="156" t="s">
        <v>274</v>
      </c>
      <c r="L29" s="124"/>
      <c r="M29" s="386">
        <f>+D55*30</f>
        <v>0</v>
      </c>
      <c r="N29" s="126" t="s">
        <v>0</v>
      </c>
      <c r="O29" s="127">
        <v>30</v>
      </c>
    </row>
    <row r="30" spans="1:16" ht="25.5" customHeight="1" x14ac:dyDescent="0.3">
      <c r="A30" s="1064"/>
      <c r="B30" s="1065"/>
      <c r="C30" s="1065"/>
      <c r="D30" s="1065"/>
      <c r="E30" s="1065"/>
      <c r="F30" s="1065"/>
      <c r="G30" s="1065"/>
      <c r="H30" s="1065"/>
      <c r="I30" s="1065"/>
      <c r="J30" s="5"/>
      <c r="K30" s="5"/>
      <c r="L30" s="268"/>
      <c r="M30" s="417"/>
      <c r="N30" s="270"/>
      <c r="O30" s="271"/>
    </row>
    <row r="31" spans="1:16" ht="24.75" customHeight="1" x14ac:dyDescent="0.3">
      <c r="A31" s="418" t="s">
        <v>250</v>
      </c>
      <c r="B31" s="1202"/>
      <c r="C31" s="1203"/>
      <c r="D31" s="46"/>
      <c r="E31" s="46"/>
      <c r="F31" s="301" t="s">
        <v>81</v>
      </c>
      <c r="G31" s="302" t="s">
        <v>101</v>
      </c>
      <c r="H31" s="302" t="s">
        <v>82</v>
      </c>
      <c r="I31" s="382" t="s">
        <v>287</v>
      </c>
      <c r="J31" s="46"/>
      <c r="K31" s="46"/>
      <c r="L31" s="46"/>
      <c r="M31" s="46"/>
      <c r="N31" s="46"/>
      <c r="O31" s="41"/>
    </row>
    <row r="32" spans="1:16" ht="67.5" customHeight="1" x14ac:dyDescent="0.3">
      <c r="A32" s="419" t="s">
        <v>278</v>
      </c>
      <c r="B32" s="1194"/>
      <c r="C32" s="1195"/>
      <c r="D32" s="46"/>
      <c r="E32" s="46"/>
      <c r="F32" s="305" t="s">
        <v>578</v>
      </c>
      <c r="G32" s="306" t="s">
        <v>100</v>
      </c>
      <c r="H32" s="306" t="s">
        <v>99</v>
      </c>
      <c r="I32" s="307" t="s">
        <v>579</v>
      </c>
      <c r="J32" s="1191" t="s">
        <v>598</v>
      </c>
      <c r="K32" s="1192"/>
      <c r="L32" s="1192"/>
      <c r="M32" s="1192"/>
      <c r="N32" s="1192"/>
      <c r="O32" s="1193"/>
    </row>
    <row r="33" spans="1:23" ht="17.25" customHeight="1" x14ac:dyDescent="0.35">
      <c r="A33" s="420" t="s">
        <v>75</v>
      </c>
      <c r="B33" s="421"/>
      <c r="C33" s="421"/>
      <c r="D33" s="422"/>
      <c r="E33" s="423"/>
      <c r="F33" s="310">
        <v>0.25</v>
      </c>
      <c r="G33" s="389">
        <v>0.5</v>
      </c>
      <c r="H33" s="389">
        <v>0.75</v>
      </c>
      <c r="I33" s="390">
        <v>1</v>
      </c>
      <c r="J33" s="424"/>
      <c r="K33" s="425"/>
      <c r="L33" s="425"/>
      <c r="M33" s="426"/>
      <c r="N33" s="427"/>
      <c r="O33" s="428"/>
      <c r="P33" s="96"/>
      <c r="Q33" s="300"/>
      <c r="R33" s="300"/>
      <c r="S33" s="300"/>
      <c r="T33" s="300"/>
      <c r="U33" s="300"/>
      <c r="V33" s="300"/>
      <c r="W33" s="46"/>
    </row>
    <row r="34" spans="1:23" ht="49.5" customHeight="1" x14ac:dyDescent="0.3">
      <c r="A34" s="1177" t="s">
        <v>4</v>
      </c>
      <c r="B34" s="1187"/>
      <c r="C34" s="1187"/>
      <c r="D34" s="1187"/>
      <c r="E34" s="391">
        <v>1</v>
      </c>
      <c r="F34" s="349"/>
      <c r="G34" s="225"/>
      <c r="H34" s="226"/>
      <c r="I34" s="349"/>
      <c r="J34" s="1163"/>
      <c r="K34" s="1164"/>
      <c r="L34" s="1164"/>
      <c r="M34" s="1164"/>
      <c r="N34" s="1164"/>
      <c r="O34" s="1165"/>
      <c r="P34" s="429" t="str">
        <f t="shared" ref="P34:P53" si="0">IF(F34="X",+F$33," ")&amp;IF(G34="x",+G$33," ")&amp;IF(H34="x",+H$33," ")&amp;IF(I34="x",+I$33," ")</f>
        <v xml:space="preserve">    </v>
      </c>
      <c r="Q34" s="300"/>
      <c r="R34" s="430"/>
      <c r="S34" s="430"/>
      <c r="T34" s="430"/>
      <c r="U34" s="430"/>
      <c r="V34" s="430"/>
      <c r="W34" s="46"/>
    </row>
    <row r="35" spans="1:23" ht="49.5" customHeight="1" x14ac:dyDescent="0.3">
      <c r="A35" s="1188" t="s">
        <v>5</v>
      </c>
      <c r="B35" s="1189"/>
      <c r="C35" s="1189"/>
      <c r="D35" s="769"/>
      <c r="E35" s="391">
        <v>2</v>
      </c>
      <c r="F35" s="349"/>
      <c r="G35" s="225"/>
      <c r="H35" s="228"/>
      <c r="I35" s="349"/>
      <c r="J35" s="1163"/>
      <c r="K35" s="1164"/>
      <c r="L35" s="1164"/>
      <c r="M35" s="1164"/>
      <c r="N35" s="1164"/>
      <c r="O35" s="1165"/>
      <c r="P35" s="429" t="str">
        <f t="shared" si="0"/>
        <v xml:space="preserve">    </v>
      </c>
      <c r="Q35" s="430"/>
      <c r="R35" s="430"/>
      <c r="S35" s="430"/>
      <c r="T35" s="430"/>
      <c r="U35" s="430"/>
      <c r="V35" s="430"/>
      <c r="W35" s="46"/>
    </row>
    <row r="36" spans="1:23" ht="49.5" customHeight="1" x14ac:dyDescent="0.3">
      <c r="A36" s="1188" t="s">
        <v>66</v>
      </c>
      <c r="B36" s="1186"/>
      <c r="C36" s="1186"/>
      <c r="D36" s="1186"/>
      <c r="E36" s="770">
        <v>3</v>
      </c>
      <c r="F36" s="349"/>
      <c r="G36" s="225"/>
      <c r="H36" s="228"/>
      <c r="I36" s="349"/>
      <c r="J36" s="1163"/>
      <c r="K36" s="1164"/>
      <c r="L36" s="1164"/>
      <c r="M36" s="1164"/>
      <c r="N36" s="1164"/>
      <c r="O36" s="1165"/>
      <c r="P36" s="429" t="str">
        <f t="shared" si="0"/>
        <v xml:space="preserve">    </v>
      </c>
      <c r="Q36" s="430"/>
      <c r="R36" s="430"/>
      <c r="S36" s="430"/>
      <c r="T36" s="430"/>
      <c r="U36" s="430"/>
      <c r="V36" s="430"/>
      <c r="W36" s="46"/>
    </row>
    <row r="37" spans="1:23" ht="49.5" customHeight="1" x14ac:dyDescent="0.3">
      <c r="A37" s="1188" t="s">
        <v>97</v>
      </c>
      <c r="B37" s="1189"/>
      <c r="C37" s="1189"/>
      <c r="D37" s="769"/>
      <c r="E37" s="391">
        <v>4</v>
      </c>
      <c r="F37" s="349"/>
      <c r="G37" s="225"/>
      <c r="H37" s="228"/>
      <c r="I37" s="349"/>
      <c r="J37" s="1163"/>
      <c r="K37" s="1164"/>
      <c r="L37" s="1164"/>
      <c r="M37" s="1164"/>
      <c r="N37" s="1164"/>
      <c r="O37" s="1165"/>
      <c r="P37" s="429" t="str">
        <f t="shared" si="0"/>
        <v xml:space="preserve">    </v>
      </c>
      <c r="Q37" s="430"/>
      <c r="R37" s="430"/>
      <c r="S37" s="430"/>
      <c r="T37" s="430"/>
      <c r="U37" s="430"/>
      <c r="V37" s="430"/>
      <c r="W37" s="46"/>
    </row>
    <row r="38" spans="1:23" ht="49.5" customHeight="1" x14ac:dyDescent="0.3">
      <c r="A38" s="1188" t="s">
        <v>295</v>
      </c>
      <c r="B38" s="1186"/>
      <c r="C38" s="1186"/>
      <c r="D38" s="1186"/>
      <c r="E38" s="391">
        <v>5</v>
      </c>
      <c r="F38" s="349"/>
      <c r="G38" s="352"/>
      <c r="H38" s="353"/>
      <c r="I38" s="349"/>
      <c r="J38" s="1163"/>
      <c r="K38" s="1164"/>
      <c r="L38" s="1164"/>
      <c r="M38" s="1164"/>
      <c r="N38" s="1164"/>
      <c r="O38" s="1165"/>
      <c r="P38" s="429" t="str">
        <f t="shared" si="0"/>
        <v xml:space="preserve">    </v>
      </c>
      <c r="Q38" s="430"/>
      <c r="R38" s="430"/>
      <c r="S38" s="430"/>
      <c r="T38" s="430"/>
      <c r="U38" s="430"/>
      <c r="V38" s="430"/>
      <c r="W38" s="46"/>
    </row>
    <row r="39" spans="1:23" ht="17.25" customHeight="1" x14ac:dyDescent="0.3">
      <c r="A39" s="771" t="s">
        <v>67</v>
      </c>
      <c r="B39" s="772"/>
      <c r="C39" s="773"/>
      <c r="D39" s="774"/>
      <c r="E39" s="775"/>
      <c r="F39" s="431"/>
      <c r="G39" s="432"/>
      <c r="H39" s="433"/>
      <c r="I39" s="433"/>
      <c r="J39" s="1180"/>
      <c r="K39" s="1181"/>
      <c r="L39" s="1181"/>
      <c r="M39" s="1181"/>
      <c r="N39" s="1181"/>
      <c r="O39" s="1182"/>
      <c r="P39" s="429"/>
      <c r="Q39" s="434"/>
      <c r="R39" s="434"/>
      <c r="S39" s="435"/>
      <c r="T39" s="436"/>
      <c r="U39" s="434"/>
      <c r="V39" s="436"/>
      <c r="W39" s="46"/>
    </row>
    <row r="40" spans="1:23" ht="49.5" customHeight="1" x14ac:dyDescent="0.3">
      <c r="A40" s="1177" t="s">
        <v>580</v>
      </c>
      <c r="B40" s="1187"/>
      <c r="C40" s="1187"/>
      <c r="D40" s="1187"/>
      <c r="E40" s="391">
        <v>6</v>
      </c>
      <c r="F40" s="349"/>
      <c r="G40" s="350"/>
      <c r="H40" s="226"/>
      <c r="I40" s="351"/>
      <c r="J40" s="1163"/>
      <c r="K40" s="1164"/>
      <c r="L40" s="1164"/>
      <c r="M40" s="1164"/>
      <c r="N40" s="1164"/>
      <c r="O40" s="1165"/>
      <c r="P40" s="429" t="str">
        <f t="shared" si="0"/>
        <v xml:space="preserve">    </v>
      </c>
      <c r="Q40" s="430"/>
      <c r="R40" s="430"/>
      <c r="S40" s="430"/>
      <c r="T40" s="430"/>
      <c r="U40" s="430"/>
      <c r="V40" s="430"/>
      <c r="W40" s="46"/>
    </row>
    <row r="41" spans="1:23" ht="49.5" customHeight="1" x14ac:dyDescent="0.3">
      <c r="A41" s="1190" t="s">
        <v>77</v>
      </c>
      <c r="B41" s="1186"/>
      <c r="C41" s="1186"/>
      <c r="D41" s="769"/>
      <c r="E41" s="391">
        <v>7</v>
      </c>
      <c r="F41" s="349"/>
      <c r="G41" s="225"/>
      <c r="H41" s="228"/>
      <c r="I41" s="349"/>
      <c r="J41" s="1163"/>
      <c r="K41" s="1164"/>
      <c r="L41" s="1164"/>
      <c r="M41" s="1164"/>
      <c r="N41" s="1164"/>
      <c r="O41" s="1165"/>
      <c r="P41" s="429" t="str">
        <f t="shared" si="0"/>
        <v xml:space="preserve">    </v>
      </c>
      <c r="Q41" s="430"/>
      <c r="R41" s="430"/>
      <c r="S41" s="430"/>
      <c r="T41" s="430"/>
      <c r="U41" s="430"/>
      <c r="V41" s="430"/>
      <c r="W41" s="46"/>
    </row>
    <row r="42" spans="1:23" ht="49.5" customHeight="1" x14ac:dyDescent="0.3">
      <c r="A42" s="1188" t="s">
        <v>78</v>
      </c>
      <c r="B42" s="1186"/>
      <c r="C42" s="1186"/>
      <c r="D42" s="1186"/>
      <c r="E42" s="391">
        <v>8</v>
      </c>
      <c r="F42" s="349"/>
      <c r="G42" s="225"/>
      <c r="H42" s="228"/>
      <c r="I42" s="349"/>
      <c r="J42" s="1163"/>
      <c r="K42" s="1164"/>
      <c r="L42" s="1164"/>
      <c r="M42" s="1164"/>
      <c r="N42" s="1164"/>
      <c r="O42" s="1165"/>
      <c r="P42" s="429" t="str">
        <f t="shared" si="0"/>
        <v xml:space="preserve">    </v>
      </c>
      <c r="Q42" s="430"/>
      <c r="R42" s="430"/>
      <c r="S42" s="430"/>
      <c r="T42" s="430"/>
      <c r="U42" s="430"/>
      <c r="V42" s="430"/>
      <c r="W42" s="46"/>
    </row>
    <row r="43" spans="1:23" ht="49.5" customHeight="1" x14ac:dyDescent="0.3">
      <c r="A43" s="763" t="s">
        <v>79</v>
      </c>
      <c r="B43" s="10" t="str">
        <f>+CONSULTANT!D3</f>
        <v>WORK ORDER #4001WO</v>
      </c>
      <c r="C43" s="776"/>
      <c r="D43" s="10"/>
      <c r="E43" s="391">
        <v>9</v>
      </c>
      <c r="F43" s="349"/>
      <c r="G43" s="225"/>
      <c r="H43" s="228"/>
      <c r="I43" s="349"/>
      <c r="J43" s="1163"/>
      <c r="K43" s="1164"/>
      <c r="L43" s="1164"/>
      <c r="M43" s="1164"/>
      <c r="N43" s="1164"/>
      <c r="O43" s="1165"/>
      <c r="P43" s="429" t="str">
        <f t="shared" si="0"/>
        <v xml:space="preserve">    </v>
      </c>
      <c r="Q43" s="430"/>
      <c r="R43" s="430"/>
      <c r="S43" s="430"/>
      <c r="T43" s="430"/>
      <c r="U43" s="430"/>
      <c r="V43" s="430"/>
      <c r="W43" s="46"/>
    </row>
    <row r="44" spans="1:23" ht="17.25" customHeight="1" x14ac:dyDescent="0.3">
      <c r="A44" s="777" t="s">
        <v>68</v>
      </c>
      <c r="B44" s="778"/>
      <c r="C44" s="778"/>
      <c r="D44" s="774"/>
      <c r="E44" s="774"/>
      <c r="F44" s="431"/>
      <c r="G44" s="432"/>
      <c r="H44" s="433"/>
      <c r="I44" s="433"/>
      <c r="J44" s="1180"/>
      <c r="K44" s="1181"/>
      <c r="L44" s="1181"/>
      <c r="M44" s="1181"/>
      <c r="N44" s="1181"/>
      <c r="O44" s="1182"/>
      <c r="P44" s="429"/>
      <c r="Q44" s="434"/>
      <c r="R44" s="434"/>
      <c r="S44" s="435"/>
      <c r="T44" s="436"/>
      <c r="U44" s="434"/>
      <c r="V44" s="436"/>
      <c r="W44" s="46"/>
    </row>
    <row r="45" spans="1:23" ht="49.5" customHeight="1" x14ac:dyDescent="0.3">
      <c r="A45" s="1177" t="s">
        <v>69</v>
      </c>
      <c r="B45" s="1178"/>
      <c r="C45" s="1178"/>
      <c r="D45" s="1178"/>
      <c r="E45" s="391">
        <v>10</v>
      </c>
      <c r="F45" s="349"/>
      <c r="G45" s="225"/>
      <c r="H45" s="228"/>
      <c r="I45" s="349"/>
      <c r="J45" s="1163"/>
      <c r="K45" s="1164"/>
      <c r="L45" s="1164"/>
      <c r="M45" s="1164"/>
      <c r="N45" s="1164"/>
      <c r="O45" s="1165"/>
      <c r="P45" s="429" t="str">
        <f t="shared" si="0"/>
        <v xml:space="preserve">    </v>
      </c>
      <c r="Q45" s="430"/>
      <c r="R45" s="430"/>
      <c r="S45" s="430"/>
      <c r="T45" s="430"/>
      <c r="U45" s="430"/>
      <c r="V45" s="430"/>
      <c r="W45" s="46"/>
    </row>
    <row r="46" spans="1:23" ht="49.5" customHeight="1" x14ac:dyDescent="0.3">
      <c r="A46" s="1188" t="s">
        <v>70</v>
      </c>
      <c r="B46" s="1189"/>
      <c r="C46" s="1189"/>
      <c r="D46" s="769"/>
      <c r="E46" s="391">
        <v>11</v>
      </c>
      <c r="F46" s="349"/>
      <c r="G46" s="225"/>
      <c r="H46" s="228"/>
      <c r="I46" s="349"/>
      <c r="J46" s="1163"/>
      <c r="K46" s="1164"/>
      <c r="L46" s="1164"/>
      <c r="M46" s="1164"/>
      <c r="N46" s="1164"/>
      <c r="O46" s="1165"/>
      <c r="P46" s="429" t="str">
        <f t="shared" si="0"/>
        <v xml:space="preserve">    </v>
      </c>
      <c r="Q46" s="430"/>
      <c r="R46" s="430"/>
      <c r="S46" s="430"/>
      <c r="T46" s="430"/>
      <c r="U46" s="430"/>
      <c r="V46" s="430"/>
      <c r="W46" s="46"/>
    </row>
    <row r="47" spans="1:23" ht="49.5" customHeight="1" x14ac:dyDescent="0.3">
      <c r="A47" s="1190" t="s">
        <v>71</v>
      </c>
      <c r="B47" s="1186"/>
      <c r="C47" s="1186"/>
      <c r="D47" s="1186"/>
      <c r="E47" s="391">
        <v>12</v>
      </c>
      <c r="F47" s="349"/>
      <c r="G47" s="225"/>
      <c r="H47" s="228"/>
      <c r="I47" s="349"/>
      <c r="J47" s="1163"/>
      <c r="K47" s="1164"/>
      <c r="L47" s="1164"/>
      <c r="M47" s="1164"/>
      <c r="N47" s="1164"/>
      <c r="O47" s="1165"/>
      <c r="P47" s="429" t="str">
        <f t="shared" si="0"/>
        <v xml:space="preserve">    </v>
      </c>
      <c r="Q47" s="430"/>
      <c r="R47" s="430"/>
      <c r="S47" s="430"/>
      <c r="T47" s="430"/>
      <c r="U47" s="430"/>
      <c r="V47" s="430"/>
      <c r="W47" s="46"/>
    </row>
    <row r="48" spans="1:23" ht="49.5" customHeight="1" x14ac:dyDescent="0.3">
      <c r="A48" s="1188" t="s">
        <v>72</v>
      </c>
      <c r="B48" s="1189"/>
      <c r="C48" s="1189"/>
      <c r="D48" s="769"/>
      <c r="E48" s="391">
        <v>13</v>
      </c>
      <c r="F48" s="349"/>
      <c r="G48" s="225"/>
      <c r="H48" s="228"/>
      <c r="I48" s="349"/>
      <c r="J48" s="1163"/>
      <c r="K48" s="1164"/>
      <c r="L48" s="1164"/>
      <c r="M48" s="1164"/>
      <c r="N48" s="1164"/>
      <c r="O48" s="1165"/>
      <c r="P48" s="429" t="str">
        <f t="shared" si="0"/>
        <v xml:space="preserve">    </v>
      </c>
      <c r="Q48" s="430"/>
      <c r="R48" s="430"/>
      <c r="S48" s="430"/>
      <c r="T48" s="430"/>
      <c r="U48" s="430"/>
      <c r="V48" s="430"/>
      <c r="W48" s="46"/>
    </row>
    <row r="49" spans="1:23" ht="49.5" customHeight="1" x14ac:dyDescent="0.3">
      <c r="A49" s="1161" t="s">
        <v>74</v>
      </c>
      <c r="B49" s="1186"/>
      <c r="C49" s="1186"/>
      <c r="D49" s="1186"/>
      <c r="E49" s="779">
        <v>14</v>
      </c>
      <c r="F49" s="349"/>
      <c r="G49" s="225"/>
      <c r="H49" s="228"/>
      <c r="I49" s="349"/>
      <c r="J49" s="1163"/>
      <c r="K49" s="1164"/>
      <c r="L49" s="1164"/>
      <c r="M49" s="1164"/>
      <c r="N49" s="1164"/>
      <c r="O49" s="1165"/>
      <c r="P49" s="429" t="str">
        <f t="shared" si="0"/>
        <v xml:space="preserve">    </v>
      </c>
      <c r="Q49" s="430"/>
      <c r="R49" s="430"/>
      <c r="S49" s="430"/>
      <c r="T49" s="430"/>
      <c r="U49" s="430"/>
      <c r="V49" s="430"/>
      <c r="W49" s="46"/>
    </row>
    <row r="50" spans="1:23" ht="49.5" customHeight="1" x14ac:dyDescent="0.3">
      <c r="A50" s="1161" t="s">
        <v>288</v>
      </c>
      <c r="B50" s="1186"/>
      <c r="C50" s="1186"/>
      <c r="D50" s="1186"/>
      <c r="E50" s="779">
        <v>15</v>
      </c>
      <c r="F50" s="349"/>
      <c r="G50" s="225"/>
      <c r="H50" s="228"/>
      <c r="I50" s="349"/>
      <c r="J50" s="1163"/>
      <c r="K50" s="1164"/>
      <c r="L50" s="1164"/>
      <c r="M50" s="1164"/>
      <c r="N50" s="1164"/>
      <c r="O50" s="1165"/>
      <c r="P50" s="429" t="str">
        <f t="shared" si="0"/>
        <v xml:space="preserve">    </v>
      </c>
      <c r="Q50" s="430"/>
      <c r="R50" s="430"/>
      <c r="S50" s="430"/>
      <c r="T50" s="430"/>
      <c r="U50" s="430"/>
      <c r="V50" s="430"/>
      <c r="W50" s="46"/>
    </row>
    <row r="51" spans="1:23" ht="17.25" customHeight="1" x14ac:dyDescent="0.3">
      <c r="A51" s="777" t="s">
        <v>76</v>
      </c>
      <c r="B51" s="780"/>
      <c r="C51" s="778"/>
      <c r="D51" s="774"/>
      <c r="E51" s="774"/>
      <c r="F51" s="438"/>
      <c r="G51" s="432"/>
      <c r="H51" s="439"/>
      <c r="I51" s="438"/>
      <c r="J51" s="1180"/>
      <c r="K51" s="1181"/>
      <c r="L51" s="1181"/>
      <c r="M51" s="1181"/>
      <c r="N51" s="1181"/>
      <c r="O51" s="1182"/>
      <c r="P51" s="429"/>
      <c r="Q51" s="434"/>
      <c r="R51" s="434"/>
      <c r="S51" s="434"/>
      <c r="T51" s="436"/>
      <c r="U51" s="434"/>
      <c r="V51" s="436"/>
      <c r="W51" s="46"/>
    </row>
    <row r="52" spans="1:23" ht="49.5" customHeight="1" x14ac:dyDescent="0.3">
      <c r="A52" s="1175" t="s">
        <v>73</v>
      </c>
      <c r="B52" s="1187"/>
      <c r="C52" s="1187"/>
      <c r="D52" s="1187"/>
      <c r="E52" s="770">
        <v>16</v>
      </c>
      <c r="F52" s="408"/>
      <c r="G52" s="409"/>
      <c r="H52" s="410"/>
      <c r="I52" s="408"/>
      <c r="J52" s="1163"/>
      <c r="K52" s="1164"/>
      <c r="L52" s="1164"/>
      <c r="M52" s="1164"/>
      <c r="N52" s="1164"/>
      <c r="O52" s="1165"/>
      <c r="P52" s="429" t="str">
        <f t="shared" si="0"/>
        <v xml:space="preserve">    </v>
      </c>
      <c r="Q52" s="430"/>
      <c r="R52" s="430"/>
      <c r="S52" s="430"/>
      <c r="T52" s="430"/>
      <c r="U52" s="430"/>
      <c r="V52" s="430"/>
      <c r="W52" s="46"/>
    </row>
    <row r="53" spans="1:23" ht="49.5" customHeight="1" x14ac:dyDescent="0.3">
      <c r="A53" s="1188" t="s">
        <v>23</v>
      </c>
      <c r="B53" s="1186"/>
      <c r="C53" s="1186"/>
      <c r="D53" s="1186"/>
      <c r="E53" s="391">
        <v>17</v>
      </c>
      <c r="F53" s="349"/>
      <c r="G53" s="352"/>
      <c r="H53" s="353"/>
      <c r="I53" s="349"/>
      <c r="J53" s="1172"/>
      <c r="K53" s="1173"/>
      <c r="L53" s="1173"/>
      <c r="M53" s="1173"/>
      <c r="N53" s="1173"/>
      <c r="O53" s="1174"/>
      <c r="P53" s="429" t="str">
        <f t="shared" si="0"/>
        <v xml:space="preserve">    </v>
      </c>
      <c r="Q53" s="430"/>
      <c r="R53" s="430"/>
      <c r="S53" s="430"/>
      <c r="T53" s="430"/>
      <c r="U53" s="430"/>
      <c r="V53" s="430"/>
      <c r="W53" s="46"/>
    </row>
    <row r="54" spans="1:23" ht="17.25" hidden="1" customHeight="1" x14ac:dyDescent="0.35">
      <c r="A54" s="167" t="s">
        <v>15</v>
      </c>
      <c r="B54" s="294"/>
      <c r="C54" s="5"/>
      <c r="D54" s="117"/>
      <c r="E54" s="393" t="e">
        <f>COUNTIF(#REF!,"X")</f>
        <v>#REF!</v>
      </c>
      <c r="F54" s="155">
        <f>COUNTIF(F33:F53,"X")*25</f>
        <v>0</v>
      </c>
      <c r="G54" s="394">
        <f>COUNTIF(G33:G53,"X")*50</f>
        <v>0</v>
      </c>
      <c r="H54" s="395">
        <f>COUNTIF(H33:H53,"X")*75</f>
        <v>0</v>
      </c>
      <c r="I54" s="396">
        <f>COUNTIF(I33:I53,"X")*100</f>
        <v>0</v>
      </c>
      <c r="J54" s="397"/>
      <c r="K54" s="5"/>
      <c r="L54" s="180"/>
      <c r="M54" s="46"/>
      <c r="N54" s="155"/>
      <c r="O54" s="41"/>
    </row>
    <row r="55" spans="1:23" ht="17.25" customHeight="1" x14ac:dyDescent="0.35">
      <c r="A55" s="336" t="s">
        <v>3</v>
      </c>
      <c r="B55" s="272"/>
      <c r="C55" s="338"/>
      <c r="D55" s="398">
        <f>SUM(F54:I54)/(COUNT(E34:E53)*100)</f>
        <v>0</v>
      </c>
      <c r="E55" s="399" t="s">
        <v>21</v>
      </c>
      <c r="F55" s="340" t="str">
        <f>+IF(D55&lt;12.5%," ",+IF(D55&gt;37.4%,"","X"))</f>
        <v xml:space="preserve"> </v>
      </c>
      <c r="G55" s="340" t="str">
        <f>+IF(D55&lt;37.5%," ",+IF(D55&gt;62.4%,"","X"))</f>
        <v xml:space="preserve"> </v>
      </c>
      <c r="H55" s="340" t="str">
        <f>+IF(D55&lt;62.5%," ",+IF(D55&gt;87.4%,"","X"))</f>
        <v xml:space="preserve"> </v>
      </c>
      <c r="I55" s="340" t="str">
        <f>+IF(D55&lt;87.5%," ",+IF(D55&gt;100%,"","X"))</f>
        <v xml:space="preserve"> </v>
      </c>
      <c r="J55" s="84"/>
      <c r="K55" s="5"/>
      <c r="L55" s="180"/>
      <c r="M55" s="46"/>
      <c r="N55" s="155"/>
      <c r="O55" s="41"/>
    </row>
    <row r="56" spans="1:23" ht="17.25" customHeight="1" x14ac:dyDescent="0.35">
      <c r="A56" s="440" t="s">
        <v>279</v>
      </c>
      <c r="B56" s="441"/>
      <c r="C56" s="441"/>
      <c r="D56" s="441"/>
      <c r="E56" s="441"/>
      <c r="F56" s="441"/>
      <c r="G56" s="441"/>
      <c r="H56" s="441"/>
      <c r="I56" s="441"/>
      <c r="J56" s="441"/>
      <c r="K56" s="441"/>
      <c r="L56" s="441"/>
      <c r="M56" s="441"/>
      <c r="N56" s="441"/>
      <c r="O56" s="442"/>
    </row>
    <row r="57" spans="1:23" ht="17.25" customHeight="1" x14ac:dyDescent="0.35">
      <c r="A57" s="105" t="s">
        <v>280</v>
      </c>
      <c r="B57" s="404"/>
      <c r="C57" s="404"/>
      <c r="D57" s="404"/>
      <c r="E57" s="404"/>
      <c r="F57" s="404"/>
      <c r="G57" s="404"/>
      <c r="H57" s="404"/>
      <c r="I57" s="404"/>
      <c r="J57" s="381"/>
      <c r="K57" s="381"/>
      <c r="L57" s="381"/>
      <c r="M57" s="381"/>
      <c r="N57" s="381"/>
      <c r="O57" s="443"/>
    </row>
    <row r="58" spans="1:23" ht="81" customHeight="1" x14ac:dyDescent="0.3">
      <c r="A58" s="1183"/>
      <c r="B58" s="1184"/>
      <c r="C58" s="1184"/>
      <c r="D58" s="1184"/>
      <c r="E58" s="1184"/>
      <c r="F58" s="1184"/>
      <c r="G58" s="1184"/>
      <c r="H58" s="1184"/>
      <c r="I58" s="1184"/>
      <c r="J58" s="1184"/>
      <c r="K58" s="1184"/>
      <c r="L58" s="1184"/>
      <c r="M58" s="1184"/>
      <c r="N58" s="1184"/>
      <c r="O58" s="1185"/>
    </row>
    <row r="59" spans="1:23" ht="17.25" customHeight="1" x14ac:dyDescent="0.35">
      <c r="A59" s="105" t="s">
        <v>281</v>
      </c>
      <c r="B59" s="404"/>
      <c r="C59" s="404"/>
      <c r="D59" s="404"/>
      <c r="E59" s="404"/>
      <c r="F59" s="404"/>
      <c r="G59" s="404"/>
      <c r="H59" s="404"/>
      <c r="I59" s="404"/>
      <c r="J59" s="381"/>
      <c r="K59" s="381"/>
      <c r="L59" s="381"/>
      <c r="M59" s="381"/>
      <c r="N59" s="381"/>
      <c r="O59" s="443"/>
    </row>
    <row r="60" spans="1:23" ht="81" customHeight="1" x14ac:dyDescent="0.3">
      <c r="A60" s="1183"/>
      <c r="B60" s="1184"/>
      <c r="C60" s="1184"/>
      <c r="D60" s="1184"/>
      <c r="E60" s="1184"/>
      <c r="F60" s="1184"/>
      <c r="G60" s="1184"/>
      <c r="H60" s="1184"/>
      <c r="I60" s="1184"/>
      <c r="J60" s="1184"/>
      <c r="K60" s="1184"/>
      <c r="L60" s="1184"/>
      <c r="M60" s="1184"/>
      <c r="N60" s="1184"/>
      <c r="O60" s="1185"/>
    </row>
    <row r="61" spans="1:23" s="402" customFormat="1" ht="18" customHeight="1" x14ac:dyDescent="0.3">
      <c r="A61" s="401"/>
      <c r="B61" s="403"/>
      <c r="C61" s="403"/>
      <c r="D61" s="403"/>
      <c r="E61" s="403"/>
      <c r="F61" s="403"/>
      <c r="G61" s="403"/>
      <c r="H61" s="403"/>
      <c r="I61" s="403"/>
      <c r="J61" s="404"/>
      <c r="K61" s="404"/>
      <c r="L61" s="155"/>
      <c r="M61" s="155"/>
      <c r="N61" s="155"/>
      <c r="O61" s="271"/>
    </row>
    <row r="62" spans="1:23" s="402" customFormat="1" ht="5.25" customHeight="1" x14ac:dyDescent="0.3">
      <c r="A62" s="401"/>
      <c r="H62" s="403"/>
      <c r="I62" s="403"/>
      <c r="J62" s="404"/>
      <c r="K62" s="404"/>
      <c r="L62" s="155"/>
      <c r="M62" s="155"/>
      <c r="N62" s="155"/>
      <c r="O62" s="271"/>
    </row>
    <row r="63" spans="1:23" s="402" customFormat="1" ht="5.25" customHeight="1" x14ac:dyDescent="0.3">
      <c r="A63" s="401"/>
      <c r="B63" s="728"/>
      <c r="C63" s="179"/>
      <c r="D63" s="14"/>
      <c r="E63" s="14"/>
      <c r="F63" s="14"/>
      <c r="G63" s="184"/>
      <c r="H63" s="403"/>
      <c r="I63" s="403"/>
      <c r="J63" s="404"/>
      <c r="K63" s="404"/>
      <c r="L63" s="155"/>
      <c r="M63" s="155"/>
      <c r="N63" s="155"/>
      <c r="O63" s="271"/>
    </row>
    <row r="64" spans="1:23" ht="18" customHeight="1" x14ac:dyDescent="0.35">
      <c r="A64" s="405"/>
      <c r="B64" s="406"/>
      <c r="C64" s="406"/>
      <c r="D64" s="406"/>
      <c r="E64" s="406"/>
      <c r="F64" s="406"/>
      <c r="G64" s="406"/>
      <c r="H64" s="406"/>
      <c r="I64" s="406"/>
      <c r="J64" s="407"/>
      <c r="K64" s="407"/>
      <c r="L64" s="155"/>
      <c r="M64" s="155"/>
      <c r="N64" s="155"/>
      <c r="O64" s="271"/>
    </row>
    <row r="65" spans="1:16" ht="38.25" customHeight="1" x14ac:dyDescent="0.3">
      <c r="A65" s="1005" t="s">
        <v>291</v>
      </c>
      <c r="B65" s="1087"/>
      <c r="C65" s="1094"/>
      <c r="D65" s="1095"/>
      <c r="E65" s="1093" t="s">
        <v>292</v>
      </c>
      <c r="F65" s="1083"/>
      <c r="G65" s="1083"/>
      <c r="H65" s="1083"/>
      <c r="I65" s="1083"/>
      <c r="J65" s="1083"/>
      <c r="K65" s="1083"/>
      <c r="L65" s="1083"/>
      <c r="M65" s="1083"/>
      <c r="N65" s="1083"/>
      <c r="O65" s="1084"/>
      <c r="P65" s="46"/>
    </row>
    <row r="66" spans="1:16" ht="38.25" customHeight="1" x14ac:dyDescent="0.3">
      <c r="A66" s="1006"/>
      <c r="B66" s="1096"/>
      <c r="C66" s="1096"/>
      <c r="D66" s="1097"/>
      <c r="E66" s="1006"/>
      <c r="F66" s="1085"/>
      <c r="G66" s="1085"/>
      <c r="H66" s="1085"/>
      <c r="I66" s="1085"/>
      <c r="J66" s="1085"/>
      <c r="K66" s="1085"/>
      <c r="L66" s="1085"/>
      <c r="M66" s="1085"/>
      <c r="N66" s="1085"/>
      <c r="O66" s="1086"/>
    </row>
    <row r="67" spans="1:16" ht="19.5" customHeight="1" x14ac:dyDescent="0.3">
      <c r="A67" s="272" t="s">
        <v>269</v>
      </c>
      <c r="B67" s="120"/>
      <c r="C67" s="120"/>
      <c r="D67" s="120"/>
      <c r="E67" s="272" t="s">
        <v>270</v>
      </c>
      <c r="F67" s="120"/>
      <c r="G67" s="120"/>
      <c r="H67" s="120"/>
      <c r="I67" s="120"/>
      <c r="J67" s="120"/>
      <c r="K67" s="120"/>
      <c r="L67" s="120"/>
      <c r="M67" s="120"/>
      <c r="N67" s="120"/>
      <c r="O67" s="121"/>
    </row>
  </sheetData>
  <sheetProtection sheet="1" objects="1" scenarios="1" selectLockedCells="1"/>
  <mergeCells count="53">
    <mergeCell ref="B31:C31"/>
    <mergeCell ref="A41:C41"/>
    <mergeCell ref="A38:D38"/>
    <mergeCell ref="A40:D40"/>
    <mergeCell ref="A46:C46"/>
    <mergeCell ref="A45:D45"/>
    <mergeCell ref="A42:D42"/>
    <mergeCell ref="D1:I2"/>
    <mergeCell ref="L2:O2"/>
    <mergeCell ref="A29:I30"/>
    <mergeCell ref="K13:O13"/>
    <mergeCell ref="D12:F13"/>
    <mergeCell ref="A12:C12"/>
    <mergeCell ref="B11:C11"/>
    <mergeCell ref="E18:E19"/>
    <mergeCell ref="J35:O35"/>
    <mergeCell ref="J36:O36"/>
    <mergeCell ref="J37:O37"/>
    <mergeCell ref="J32:O32"/>
    <mergeCell ref="A34:D34"/>
    <mergeCell ref="A36:D36"/>
    <mergeCell ref="J34:O34"/>
    <mergeCell ref="B32:C32"/>
    <mergeCell ref="A35:C35"/>
    <mergeCell ref="A37:C37"/>
    <mergeCell ref="A65:A66"/>
    <mergeCell ref="E65:E66"/>
    <mergeCell ref="B65:D66"/>
    <mergeCell ref="F65:O66"/>
    <mergeCell ref="A53:D53"/>
    <mergeCell ref="J53:O53"/>
    <mergeCell ref="J38:O38"/>
    <mergeCell ref="J39:O39"/>
    <mergeCell ref="A58:O58"/>
    <mergeCell ref="A60:O60"/>
    <mergeCell ref="A50:D50"/>
    <mergeCell ref="J51:O51"/>
    <mergeCell ref="J52:O52"/>
    <mergeCell ref="J50:O50"/>
    <mergeCell ref="A52:D52"/>
    <mergeCell ref="A49:D49"/>
    <mergeCell ref="A48:C48"/>
    <mergeCell ref="A47:D47"/>
    <mergeCell ref="J49:O49"/>
    <mergeCell ref="J43:O43"/>
    <mergeCell ref="J44:O44"/>
    <mergeCell ref="J40:O40"/>
    <mergeCell ref="J41:O41"/>
    <mergeCell ref="J45:O45"/>
    <mergeCell ref="J46:O46"/>
    <mergeCell ref="J47:O47"/>
    <mergeCell ref="J48:O48"/>
    <mergeCell ref="J42:O42"/>
  </mergeCells>
  <phoneticPr fontId="2" type="noConversion"/>
  <printOptions horizontalCentered="1"/>
  <pageMargins left="0" right="0" top="0" bottom="0.25" header="0" footer="0"/>
  <pageSetup paperSize="5" scale="50" orientation="portrait" r:id="rId1"/>
  <headerFooter alignWithMargins="0">
    <oddFooter>&amp;L&amp;Z&amp;F&amp;R&amp;D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Q89"/>
  <sheetViews>
    <sheetView showGridLines="0" zoomScale="75" workbookViewId="0">
      <selection activeCell="D3" sqref="D3:G3"/>
    </sheetView>
  </sheetViews>
  <sheetFormatPr defaultRowHeight="14.25" x14ac:dyDescent="0.3"/>
  <cols>
    <col min="1" max="1" width="22" style="9" customWidth="1"/>
    <col min="2" max="2" width="13.140625" style="9" customWidth="1"/>
    <col min="3" max="3" width="27" style="9" customWidth="1"/>
    <col min="4" max="4" width="6.7109375" style="9" customWidth="1"/>
    <col min="5" max="9" width="13.7109375" style="9" customWidth="1"/>
    <col min="10" max="10" width="13.140625" style="9" customWidth="1"/>
    <col min="11" max="11" width="12.5703125" style="9" customWidth="1"/>
    <col min="12" max="12" width="7.85546875" style="9" customWidth="1"/>
    <col min="13" max="13" width="5.85546875" style="9" customWidth="1"/>
    <col min="14" max="14" width="1.28515625" style="9" customWidth="1"/>
    <col min="15" max="15" width="5.28515625" style="9" customWidth="1"/>
    <col min="16" max="16384" width="9.140625" style="9"/>
  </cols>
  <sheetData>
    <row r="1" spans="1:16" ht="13.5" customHeight="1" x14ac:dyDescent="0.3">
      <c r="A1" s="8" t="str">
        <f>+SUMMARY!A1</f>
        <v>PHYSICAL RESOURCES SERVICE</v>
      </c>
      <c r="B1" s="6"/>
      <c r="C1" s="6"/>
      <c r="D1" s="1059" t="s">
        <v>80</v>
      </c>
      <c r="E1" s="1059"/>
      <c r="F1" s="1059"/>
      <c r="G1" s="1059"/>
      <c r="H1" s="1204">
        <f>+SUMMARY!C15</f>
        <v>0</v>
      </c>
      <c r="I1" s="1204"/>
      <c r="J1" s="1204"/>
      <c r="K1" s="6"/>
      <c r="L1" s="12"/>
      <c r="M1" s="12"/>
      <c r="N1" s="12"/>
      <c r="O1" s="11" t="str">
        <f>+SUMMARY!O1</f>
        <v>EVALUATION COMPLETED ON :</v>
      </c>
      <c r="P1" s="12"/>
    </row>
    <row r="2" spans="1:16" ht="13.5" customHeight="1" x14ac:dyDescent="0.3">
      <c r="A2" s="8" t="str">
        <f>+SUMMARY!A2</f>
        <v>UNIVERSITY OF OTTAWA</v>
      </c>
      <c r="B2" s="6"/>
      <c r="C2" s="6"/>
      <c r="D2" s="1059"/>
      <c r="E2" s="1059"/>
      <c r="F2" s="1059"/>
      <c r="G2" s="1059"/>
      <c r="H2" s="1204"/>
      <c r="I2" s="1204"/>
      <c r="J2" s="1204"/>
      <c r="K2" s="6"/>
      <c r="L2" s="1160" t="str">
        <f>+SUMMARY!L2</f>
        <v>day/month/year</v>
      </c>
      <c r="M2" s="1160"/>
      <c r="N2" s="1160"/>
      <c r="O2" s="1160"/>
      <c r="P2" s="12"/>
    </row>
    <row r="3" spans="1:16" ht="13.5" customHeight="1" x14ac:dyDescent="0.3">
      <c r="B3" s="15"/>
      <c r="C3" s="15"/>
      <c r="D3" s="1074" t="s">
        <v>451</v>
      </c>
      <c r="E3" s="1074"/>
      <c r="F3" s="1074"/>
      <c r="G3" s="1074"/>
      <c r="H3" s="755" t="s">
        <v>8</v>
      </c>
      <c r="I3" s="15"/>
      <c r="J3" s="15"/>
      <c r="K3" s="44"/>
      <c r="L3" s="44"/>
      <c r="M3" s="44"/>
      <c r="N3" s="44"/>
      <c r="O3" s="44"/>
      <c r="P3" s="449"/>
    </row>
    <row r="4" spans="1:16" ht="16.5" customHeight="1" x14ac:dyDescent="0.4">
      <c r="B4" s="15"/>
      <c r="C4" s="15"/>
      <c r="D4" s="450">
        <f>+SUMMARY!D4</f>
        <v>0</v>
      </c>
      <c r="E4" s="451"/>
      <c r="F4" s="7"/>
      <c r="G4" s="7"/>
      <c r="H4" s="15"/>
      <c r="I4" s="15"/>
      <c r="J4" s="15" t="s">
        <v>8</v>
      </c>
      <c r="K4" s="235"/>
      <c r="L4" s="131"/>
      <c r="M4" s="235"/>
      <c r="N4" s="235"/>
      <c r="O4" s="235"/>
      <c r="P4" s="449"/>
    </row>
    <row r="5" spans="1:16" ht="16.5" customHeight="1" x14ac:dyDescent="0.4">
      <c r="B5" s="15"/>
      <c r="C5" s="15"/>
      <c r="D5" s="450">
        <f>+SUMMARY!D5</f>
        <v>0</v>
      </c>
      <c r="E5" s="452"/>
      <c r="F5" s="7"/>
      <c r="G5" s="7"/>
      <c r="H5" s="15" t="s">
        <v>8</v>
      </c>
      <c r="I5" s="15"/>
      <c r="J5" s="15"/>
      <c r="K5" s="235"/>
      <c r="L5" s="131"/>
      <c r="M5" s="235"/>
      <c r="N5" s="235"/>
      <c r="O5" s="235"/>
      <c r="P5" s="449"/>
    </row>
    <row r="6" spans="1:16" ht="6.75" customHeight="1" x14ac:dyDescent="0.3">
      <c r="B6" s="15"/>
      <c r="C6" s="15"/>
      <c r="D6" s="55"/>
      <c r="E6" s="55"/>
      <c r="F6" s="453"/>
      <c r="G6" s="453"/>
      <c r="H6" s="15" t="s">
        <v>8</v>
      </c>
      <c r="I6" s="15"/>
      <c r="J6" s="15"/>
      <c r="K6" s="237"/>
      <c r="L6" s="454"/>
      <c r="M6" s="237"/>
      <c r="N6" s="237"/>
      <c r="O6" s="237"/>
      <c r="P6" s="449"/>
    </row>
    <row r="7" spans="1:16" ht="16.5" customHeight="1" x14ac:dyDescent="0.3">
      <c r="A7" s="239" t="str">
        <f>+SUMMARY!A7</f>
        <v>INTERNAL LEADING PROJECT TEAM MEMBERS</v>
      </c>
      <c r="B7" s="241"/>
      <c r="C7" s="242"/>
      <c r="D7" s="239" t="str">
        <f>+SUMMARY!D7</f>
        <v>DELIVERY METHOD TYPE</v>
      </c>
      <c r="E7" s="455"/>
      <c r="F7" s="25"/>
      <c r="G7" s="26"/>
      <c r="H7" s="239" t="str">
        <f>+SUMMARY!H7</f>
        <v>CONTRACTOR CONTRACT TYPE (X)</v>
      </c>
      <c r="I7" s="25"/>
      <c r="J7" s="244"/>
      <c r="K7" s="239" t="str">
        <f>+SUMMARY!K7</f>
        <v>REPORT TYPE (X)</v>
      </c>
      <c r="L7" s="25"/>
      <c r="M7" s="244"/>
      <c r="N7" s="30"/>
      <c r="O7" s="245"/>
      <c r="P7" s="12"/>
    </row>
    <row r="8" spans="1:16" ht="18.75" customHeight="1" x14ac:dyDescent="0.3">
      <c r="A8" s="32" t="str">
        <f>+SUMMARY!A8</f>
        <v>PROJECT LEADER:</v>
      </c>
      <c r="B8" s="33"/>
      <c r="C8" s="356">
        <f>+SUMMARY!C8</f>
        <v>0</v>
      </c>
      <c r="D8" s="32" t="str">
        <f>+SUMMARY!D8</f>
        <v>EXTERNAL PROJECT MANAGER</v>
      </c>
      <c r="E8" s="33"/>
      <c r="F8" s="33"/>
      <c r="G8" s="246">
        <f>+SUMMARY!G8</f>
        <v>0</v>
      </c>
      <c r="H8" s="32" t="str">
        <f>+SUMMARY!H8</f>
        <v>LUMP SUM</v>
      </c>
      <c r="I8" s="33"/>
      <c r="J8" s="246">
        <f>+SUMMARY!J8</f>
        <v>0</v>
      </c>
      <c r="K8" s="32" t="str">
        <f>+SUMMARY!K8</f>
        <v>PROJECT CLOSE OUT</v>
      </c>
      <c r="L8" s="33"/>
      <c r="M8" s="33"/>
      <c r="N8" s="33">
        <f>+SUMMARY!N8</f>
        <v>0</v>
      </c>
      <c r="O8" s="246">
        <f>+SUMMARY!O8</f>
        <v>0</v>
      </c>
      <c r="P8" s="12"/>
    </row>
    <row r="9" spans="1:16" ht="18.75" customHeight="1" x14ac:dyDescent="0.3">
      <c r="A9" s="32" t="str">
        <f>+SUMMARY!A9</f>
        <v>PROJECT MANAGER:</v>
      </c>
      <c r="B9" s="33"/>
      <c r="C9" s="356">
        <f>+SUMMARY!C9</f>
        <v>0</v>
      </c>
      <c r="D9" s="45"/>
      <c r="E9" s="46"/>
      <c r="F9" s="46"/>
      <c r="G9" s="41"/>
      <c r="H9" s="45"/>
      <c r="I9" s="46"/>
      <c r="J9" s="41"/>
      <c r="K9" s="32" t="str">
        <f>+SUMMARY!K9</f>
        <v>ANNUAL</v>
      </c>
      <c r="L9" s="33"/>
      <c r="M9" s="33"/>
      <c r="N9" s="33">
        <f>+SUMMARY!N9</f>
        <v>0</v>
      </c>
      <c r="O9" s="246">
        <f>+SUMMARY!O9</f>
        <v>0</v>
      </c>
      <c r="P9" s="12"/>
    </row>
    <row r="10" spans="1:16" ht="18.75" customHeight="1" x14ac:dyDescent="0.3">
      <c r="A10" s="32" t="str">
        <f>+SUMMARY!A10</f>
        <v>PROJECT COMMISSIONER:</v>
      </c>
      <c r="B10" s="33"/>
      <c r="C10" s="356">
        <f>+SUMMARY!C10</f>
        <v>0</v>
      </c>
      <c r="D10" s="32" t="str">
        <f>+SUMMARY!D10</f>
        <v>INTERNAL PROJECT MANAGER</v>
      </c>
      <c r="E10" s="33"/>
      <c r="F10" s="33"/>
      <c r="G10" s="246">
        <f>+SUMMARY!G10</f>
        <v>0</v>
      </c>
      <c r="H10" s="32" t="str">
        <f>+SUMMARY!H10</f>
        <v>CONST MANAGER</v>
      </c>
      <c r="I10" s="33"/>
      <c r="J10" s="246">
        <f>+SUMMARY!J10</f>
        <v>0</v>
      </c>
      <c r="K10" s="32" t="str">
        <f>+SUMMARY!K10</f>
        <v>SPECIAL</v>
      </c>
      <c r="L10" s="33"/>
      <c r="M10" s="33"/>
      <c r="N10" s="33">
        <f>+SUMMARY!N10</f>
        <v>0</v>
      </c>
      <c r="O10" s="246">
        <f>+SUMMARY!O10</f>
        <v>0</v>
      </c>
      <c r="P10" s="12"/>
    </row>
    <row r="11" spans="1:16" ht="18.75" customHeight="1" x14ac:dyDescent="0.3">
      <c r="A11" s="32" t="str">
        <f>+SUMMARY!A11</f>
        <v>CLIENT:</v>
      </c>
      <c r="B11" s="1145">
        <f>+SUMMARY!B11</f>
        <v>0</v>
      </c>
      <c r="C11" s="1147"/>
      <c r="D11" s="45"/>
      <c r="E11" s="46"/>
      <c r="F11" s="46"/>
      <c r="G11" s="41"/>
      <c r="H11" s="45"/>
      <c r="I11" s="46"/>
      <c r="J11" s="41"/>
      <c r="K11" s="45"/>
      <c r="L11" s="46"/>
      <c r="M11" s="46"/>
      <c r="N11" s="46"/>
      <c r="O11" s="41"/>
      <c r="P11" s="12"/>
    </row>
    <row r="12" spans="1:16" ht="18.75" customHeight="1" x14ac:dyDescent="0.3">
      <c r="A12" s="1167" t="str">
        <f>+SUMMARY!A12</f>
        <v>EXTERNAL LEADING PROJECT TEAM MEMBERS</v>
      </c>
      <c r="B12" s="1238"/>
      <c r="C12" s="1150"/>
      <c r="D12" s="1151" t="str">
        <f>+SUMMARY!D13</f>
        <v>INTERNAL PROJECT MANAGER, DESIGN AND SUPERVISION</v>
      </c>
      <c r="E12" s="1065"/>
      <c r="F12" s="1065"/>
      <c r="G12" s="252"/>
      <c r="H12" s="32" t="str">
        <f>+SUMMARY!H12</f>
        <v>TIME &amp; MATERIAL</v>
      </c>
      <c r="I12" s="33"/>
      <c r="J12" s="246">
        <f>+SUMMARY!J12</f>
        <v>0</v>
      </c>
      <c r="K12" s="45"/>
      <c r="L12" s="46"/>
      <c r="M12" s="46"/>
      <c r="N12" s="46"/>
      <c r="O12" s="41"/>
      <c r="P12" s="12"/>
    </row>
    <row r="13" spans="1:16" ht="18.75" customHeight="1" x14ac:dyDescent="0.3">
      <c r="A13" s="32" t="str">
        <f>+SUMMARY!A13</f>
        <v>PROJECT MANAGER:</v>
      </c>
      <c r="B13" s="249"/>
      <c r="C13" s="356">
        <f>+SUMMARY!C13</f>
        <v>0</v>
      </c>
      <c r="D13" s="1064"/>
      <c r="E13" s="1065"/>
      <c r="F13" s="1065"/>
      <c r="G13" s="246">
        <f>+SUMMARY!G13</f>
        <v>0</v>
      </c>
      <c r="H13" s="248"/>
      <c r="I13" s="249"/>
      <c r="J13" s="250"/>
      <c r="K13" s="239" t="str">
        <f>+SUMMARY!K12</f>
        <v>PROJECT TYPE</v>
      </c>
      <c r="L13" s="25"/>
      <c r="M13" s="25"/>
      <c r="N13" s="25"/>
      <c r="O13" s="244"/>
      <c r="P13" s="12"/>
    </row>
    <row r="14" spans="1:16" ht="18.75" customHeight="1" x14ac:dyDescent="0.3">
      <c r="A14" s="32" t="str">
        <f>+SUMMARY!A14</f>
        <v>CONSULTANT:</v>
      </c>
      <c r="B14" s="249"/>
      <c r="C14" s="356">
        <f>+SUMMARY!C14</f>
        <v>0</v>
      </c>
      <c r="D14" s="248"/>
      <c r="E14" s="249"/>
      <c r="F14" s="249"/>
      <c r="G14" s="250"/>
      <c r="H14" s="32" t="str">
        <f>+SUMMARY!H14</f>
        <v>COST PLUS</v>
      </c>
      <c r="I14" s="33"/>
      <c r="J14" s="246">
        <f>+SUMMARY!J14</f>
        <v>0</v>
      </c>
      <c r="K14" s="1152">
        <f>+SUMMARY!K13</f>
        <v>0</v>
      </c>
      <c r="L14" s="1239"/>
      <c r="M14" s="1239"/>
      <c r="N14" s="1239"/>
      <c r="O14" s="1240"/>
      <c r="P14" s="12"/>
    </row>
    <row r="15" spans="1:16" ht="18.75" customHeight="1" x14ac:dyDescent="0.3">
      <c r="A15" s="32" t="str">
        <f>+SUMMARY!A15</f>
        <v>GENERAL CONTRACTOR:</v>
      </c>
      <c r="B15" s="249"/>
      <c r="C15" s="356">
        <f>+SUMMARY!C15</f>
        <v>0</v>
      </c>
      <c r="D15" s="456"/>
      <c r="E15" s="457"/>
      <c r="F15" s="457"/>
      <c r="G15" s="458"/>
      <c r="H15" s="456"/>
      <c r="I15" s="457"/>
      <c r="J15" s="458"/>
      <c r="K15" s="459"/>
      <c r="L15" s="460"/>
      <c r="M15" s="460"/>
      <c r="N15" s="460"/>
      <c r="O15" s="461"/>
      <c r="P15" s="12"/>
    </row>
    <row r="16" spans="1:16" ht="16.5" customHeight="1" x14ac:dyDescent="0.3">
      <c r="A16" s="462"/>
      <c r="B16" s="463"/>
      <c r="C16" s="463"/>
      <c r="D16" s="463"/>
      <c r="E16" s="463"/>
      <c r="F16" s="463"/>
      <c r="G16" s="463"/>
      <c r="H16" s="463"/>
      <c r="I16" s="463"/>
      <c r="J16" s="463"/>
      <c r="K16" s="463"/>
      <c r="L16" s="463"/>
      <c r="M16" s="463"/>
      <c r="N16" s="463"/>
      <c r="O16" s="463"/>
      <c r="P16" s="12"/>
    </row>
    <row r="17" spans="1:16" ht="16.5" customHeight="1" x14ac:dyDescent="0.3">
      <c r="A17" s="260"/>
      <c r="B17" s="255"/>
      <c r="C17" s="255"/>
      <c r="D17" s="255"/>
      <c r="E17" s="255"/>
      <c r="F17" s="255"/>
      <c r="G17" s="255"/>
      <c r="H17" s="255"/>
      <c r="I17" s="255"/>
      <c r="J17" s="255"/>
      <c r="K17" s="255"/>
      <c r="L17" s="255"/>
      <c r="M17" s="255"/>
      <c r="N17" s="255"/>
      <c r="O17" s="255"/>
      <c r="P17" s="12"/>
    </row>
    <row r="18" spans="1:16" ht="16.5" customHeight="1" x14ac:dyDescent="0.4">
      <c r="A18" s="122" t="s">
        <v>31</v>
      </c>
      <c r="B18" s="120"/>
      <c r="C18" s="120"/>
      <c r="D18" s="120"/>
      <c r="E18" s="66" t="s">
        <v>38</v>
      </c>
      <c r="F18" s="274"/>
      <c r="G18" s="464" t="str">
        <f>+'PRS-PROJECT'!J24</f>
        <v>COST / NASM</v>
      </c>
      <c r="H18" s="464" t="str">
        <f>+'PRS-PROJECT'!K24</f>
        <v>COST / GSM</v>
      </c>
      <c r="I18" s="120"/>
      <c r="J18" s="120"/>
      <c r="K18" s="120"/>
      <c r="L18" s="274"/>
      <c r="M18" s="175"/>
      <c r="N18" s="465"/>
      <c r="O18" s="466"/>
      <c r="P18" s="73"/>
    </row>
    <row r="19" spans="1:16" ht="16.5" customHeight="1" x14ac:dyDescent="0.3">
      <c r="A19" s="42" t="s">
        <v>28</v>
      </c>
      <c r="B19" s="5"/>
      <c r="E19" s="745"/>
      <c r="G19" s="467" t="e">
        <f>+E19/'PRS-PROJECT'!H25</f>
        <v>#DIV/0!</v>
      </c>
      <c r="H19" s="467" t="e">
        <f>+E19/'PRS-PROJECT'!I25</f>
        <v>#DIV/0!</v>
      </c>
      <c r="I19" s="67" t="s">
        <v>6</v>
      </c>
      <c r="J19" s="77"/>
      <c r="K19" s="131"/>
      <c r="L19" s="131"/>
      <c r="M19" s="131"/>
      <c r="N19" s="131"/>
      <c r="O19" s="132"/>
    </row>
    <row r="20" spans="1:16" ht="16.5" customHeight="1" x14ac:dyDescent="0.3">
      <c r="A20" s="42" t="s">
        <v>29</v>
      </c>
      <c r="B20" s="5"/>
      <c r="E20" s="756"/>
      <c r="J20" s="77"/>
      <c r="K20" s="5"/>
      <c r="L20" s="268"/>
      <c r="M20" s="269"/>
      <c r="N20" s="270"/>
      <c r="O20" s="271"/>
    </row>
    <row r="21" spans="1:16" ht="16.5" customHeight="1" x14ac:dyDescent="0.3">
      <c r="A21" s="42" t="s">
        <v>30</v>
      </c>
      <c r="B21" s="5"/>
      <c r="E21" s="746"/>
      <c r="G21" s="155"/>
      <c r="H21" s="155"/>
      <c r="I21" s="155"/>
      <c r="J21" s="77"/>
      <c r="O21" s="41"/>
    </row>
    <row r="22" spans="1:16" ht="16.5" customHeight="1" thickBot="1" x14ac:dyDescent="0.35">
      <c r="A22" s="42" t="s">
        <v>63</v>
      </c>
      <c r="B22" s="5"/>
      <c r="E22" s="468">
        <f>+E19+E20+E21</f>
        <v>0</v>
      </c>
      <c r="G22" s="467" t="e">
        <f>+E22/'PRS-PROJECT'!H27</f>
        <v>#DIV/0!</v>
      </c>
      <c r="H22" s="467" t="e">
        <f>+E22/'PRS-PROJECT'!I27</f>
        <v>#DIV/0!</v>
      </c>
      <c r="I22" s="79" t="s">
        <v>7</v>
      </c>
      <c r="J22" s="77"/>
      <c r="K22" s="77"/>
      <c r="L22" s="5"/>
      <c r="M22" s="5"/>
      <c r="N22" s="5"/>
      <c r="O22" s="178"/>
    </row>
    <row r="23" spans="1:16" ht="17.25" customHeight="1" thickTop="1" x14ac:dyDescent="0.3">
      <c r="A23" s="42" t="s">
        <v>32</v>
      </c>
      <c r="B23" s="5"/>
      <c r="E23" s="469">
        <f>(E22-E19)</f>
        <v>0</v>
      </c>
      <c r="G23" s="81"/>
      <c r="H23" s="82"/>
      <c r="I23" s="77"/>
      <c r="J23" s="77"/>
      <c r="K23" s="77"/>
      <c r="L23" s="5"/>
      <c r="M23" s="5"/>
      <c r="N23" s="5"/>
      <c r="O23" s="371"/>
    </row>
    <row r="24" spans="1:16" ht="17.25" customHeight="1" x14ac:dyDescent="0.3">
      <c r="A24" s="42" t="s">
        <v>33</v>
      </c>
      <c r="B24" s="5"/>
      <c r="E24" s="84" t="e">
        <f>+E23/E19</f>
        <v>#DIV/0!</v>
      </c>
      <c r="G24" s="84"/>
      <c r="H24" s="84"/>
      <c r="I24" s="84"/>
      <c r="J24" s="84"/>
      <c r="K24" s="84"/>
      <c r="L24" s="1170"/>
      <c r="M24" s="1170"/>
      <c r="N24" s="1170"/>
      <c r="O24" s="1171"/>
      <c r="P24" s="46"/>
    </row>
    <row r="25" spans="1:16" ht="17.25" customHeight="1" x14ac:dyDescent="0.3">
      <c r="A25" s="42"/>
      <c r="B25" s="5"/>
      <c r="E25" s="84"/>
      <c r="G25" s="84"/>
      <c r="H25" s="84"/>
      <c r="I25" s="84"/>
      <c r="J25" s="84"/>
      <c r="K25" s="810"/>
      <c r="L25" s="798"/>
      <c r="M25" s="1120"/>
      <c r="N25" s="1120"/>
      <c r="O25" s="1121"/>
      <c r="P25" s="46"/>
    </row>
    <row r="26" spans="1:16" ht="24" customHeight="1" x14ac:dyDescent="0.3">
      <c r="A26" s="1005" t="s">
        <v>289</v>
      </c>
      <c r="B26" s="1087"/>
      <c r="C26" s="1094"/>
      <c r="D26" s="1095"/>
      <c r="E26" s="1093" t="s">
        <v>290</v>
      </c>
      <c r="F26" s="1083"/>
      <c r="G26" s="1083"/>
      <c r="H26" s="1083"/>
      <c r="I26" s="1083"/>
      <c r="J26" s="1083"/>
      <c r="K26" s="1083"/>
      <c r="L26" s="1083"/>
      <c r="M26" s="1083"/>
      <c r="N26" s="1083"/>
      <c r="O26" s="1084"/>
      <c r="P26" s="46"/>
    </row>
    <row r="27" spans="1:16" ht="24" customHeight="1" x14ac:dyDescent="0.3">
      <c r="A27" s="1006"/>
      <c r="B27" s="1096"/>
      <c r="C27" s="1096"/>
      <c r="D27" s="1097"/>
      <c r="E27" s="1006"/>
      <c r="F27" s="1085"/>
      <c r="G27" s="1085"/>
      <c r="H27" s="1085"/>
      <c r="I27" s="1085"/>
      <c r="J27" s="1085"/>
      <c r="K27" s="1085"/>
      <c r="L27" s="1085"/>
      <c r="M27" s="1085"/>
      <c r="N27" s="1085"/>
      <c r="O27" s="1086"/>
    </row>
    <row r="28" spans="1:16" ht="15.75" customHeight="1" x14ac:dyDescent="0.3">
      <c r="A28" s="120"/>
      <c r="B28" s="120"/>
      <c r="C28" s="120"/>
      <c r="D28" s="120"/>
      <c r="E28" s="120"/>
      <c r="F28" s="120"/>
      <c r="G28" s="120"/>
      <c r="H28" s="120"/>
      <c r="I28" s="120"/>
      <c r="J28" s="120"/>
      <c r="K28" s="120"/>
      <c r="L28" s="120"/>
      <c r="M28" s="120"/>
      <c r="N28" s="120"/>
      <c r="O28" s="120"/>
    </row>
    <row r="29" spans="1:16" ht="15.75" customHeight="1" x14ac:dyDescent="0.3">
      <c r="A29" s="181"/>
      <c r="B29" s="181"/>
      <c r="C29" s="181"/>
      <c r="D29" s="181"/>
      <c r="E29" s="181"/>
      <c r="F29" s="181"/>
      <c r="G29" s="181"/>
      <c r="H29" s="181"/>
      <c r="I29" s="181"/>
      <c r="J29" s="181"/>
      <c r="K29" s="181"/>
      <c r="L29" s="181"/>
      <c r="M29" s="181"/>
      <c r="N29" s="181"/>
      <c r="O29" s="181"/>
    </row>
    <row r="30" spans="1:16" ht="15.75" customHeight="1" x14ac:dyDescent="0.4">
      <c r="A30" s="122" t="s">
        <v>5</v>
      </c>
      <c r="B30" s="5"/>
      <c r="C30" s="5"/>
      <c r="D30" s="5"/>
      <c r="E30" s="46"/>
      <c r="F30" s="91" t="s">
        <v>164</v>
      </c>
      <c r="G30" s="92"/>
      <c r="H30" s="93"/>
      <c r="I30" s="275" t="s">
        <v>165</v>
      </c>
      <c r="J30" s="276"/>
      <c r="K30" s="277"/>
      <c r="L30" s="268"/>
      <c r="M30" s="1205" t="str">
        <f>+'PRS-PROJECT'!N37</f>
        <v xml:space="preserve"> VARIANCE </v>
      </c>
      <c r="N30" s="1206"/>
      <c r="O30" s="1207"/>
    </row>
    <row r="31" spans="1:16" ht="34.5" customHeight="1" x14ac:dyDescent="0.35">
      <c r="A31" s="158"/>
      <c r="B31" s="5"/>
      <c r="C31" s="5"/>
      <c r="D31" s="5"/>
      <c r="E31" s="46"/>
      <c r="F31" s="98" t="str">
        <f>+'PRS-PROJECT'!G38</f>
        <v xml:space="preserve">START DATE </v>
      </c>
      <c r="G31" s="98" t="str">
        <f>+'PRS-PROJECT'!H38</f>
        <v xml:space="preserve">END DATE  </v>
      </c>
      <c r="H31" s="99" t="str">
        <f>+'PRS-PROJECT'!I38</f>
        <v xml:space="preserve"> NUMBER OF DAYS </v>
      </c>
      <c r="I31" s="100" t="str">
        <f>+'PRS-PROJECT'!J38</f>
        <v xml:space="preserve">START DATE   </v>
      </c>
      <c r="J31" s="98" t="str">
        <f>+'PRS-PROJECT'!K38</f>
        <v xml:space="preserve">END DATE  </v>
      </c>
      <c r="K31" s="98" t="str">
        <f>+'PRS-PROJECT'!L38</f>
        <v xml:space="preserve">NUMBER OF DAYS </v>
      </c>
      <c r="L31" s="281"/>
      <c r="M31" s="1139" t="str">
        <f>+'PRS-PROJECT'!N38</f>
        <v xml:space="preserve"> (ACT-EST)</v>
      </c>
      <c r="N31" s="1140"/>
      <c r="O31" s="1141"/>
    </row>
    <row r="32" spans="1:16" ht="21" customHeight="1" x14ac:dyDescent="0.3">
      <c r="A32" s="1106" t="s">
        <v>61</v>
      </c>
      <c r="B32" s="1106"/>
      <c r="C32" s="1106"/>
      <c r="D32" s="1106"/>
      <c r="E32" s="1107"/>
      <c r="F32" s="470">
        <f>+'PRS-PROJECT'!G42</f>
        <v>0</v>
      </c>
      <c r="G32" s="444"/>
      <c r="H32" s="107">
        <f>+DAYS360(F32,G32,TRUE)</f>
        <v>0</v>
      </c>
      <c r="I32" s="369">
        <f>+'PRS-PROJECT'!J42</f>
        <v>0</v>
      </c>
      <c r="J32" s="222"/>
      <c r="K32" s="285">
        <f>+DAYS360(I32,J32,TRUE)</f>
        <v>0</v>
      </c>
      <c r="L32" s="67"/>
      <c r="M32" s="1208">
        <f>+K32-H32</f>
        <v>0</v>
      </c>
      <c r="N32" s="1209"/>
      <c r="O32" s="1210"/>
    </row>
    <row r="33" spans="1:16" ht="21" customHeight="1" x14ac:dyDescent="0.3">
      <c r="A33" s="1106" t="s">
        <v>13</v>
      </c>
      <c r="B33" s="1106"/>
      <c r="C33" s="1106"/>
      <c r="D33" s="1106"/>
      <c r="E33" s="1107"/>
      <c r="F33" s="222"/>
      <c r="G33" s="106">
        <f>+'PRS-PROJECT'!H42</f>
        <v>0</v>
      </c>
      <c r="H33" s="286">
        <f>+DAYS360(F33,G33,TRUE)</f>
        <v>0</v>
      </c>
      <c r="I33" s="445"/>
      <c r="J33" s="106">
        <f>+'PRS-PROJECT'!K42</f>
        <v>0</v>
      </c>
      <c r="K33" s="287">
        <f>+DAYS360(I33,J33,TRUE)</f>
        <v>0</v>
      </c>
      <c r="L33" s="67"/>
      <c r="M33" s="1208">
        <f>+K33-H33</f>
        <v>0</v>
      </c>
      <c r="N33" s="1209"/>
      <c r="O33" s="1210"/>
    </row>
    <row r="34" spans="1:16" ht="21" customHeight="1" x14ac:dyDescent="0.3">
      <c r="A34" s="288" t="s">
        <v>62</v>
      </c>
      <c r="B34" s="291"/>
      <c r="C34" s="290"/>
      <c r="D34" s="290"/>
      <c r="E34" s="292"/>
      <c r="F34" s="819">
        <f>+'PRS-PROJECT'!G43</f>
        <v>0</v>
      </c>
      <c r="G34" s="819">
        <f>+'PRS-PROJECT'!H43</f>
        <v>0</v>
      </c>
      <c r="H34" s="293">
        <f>+DAYS360(F34,G34,TRUE)</f>
        <v>0</v>
      </c>
      <c r="I34" s="820">
        <f>+'PRS-PROJECT'!J43</f>
        <v>0</v>
      </c>
      <c r="J34" s="821">
        <f>+'PRS-PROJECT'!K43</f>
        <v>0</v>
      </c>
      <c r="K34" s="109">
        <f>+DAYS360(I34,J34,TRUE)</f>
        <v>0</v>
      </c>
      <c r="L34" s="67"/>
      <c r="M34" s="1208">
        <f>+K34-H34</f>
        <v>0</v>
      </c>
      <c r="N34" s="1209"/>
      <c r="O34" s="1210"/>
    </row>
    <row r="35" spans="1:16" ht="21" customHeight="1" x14ac:dyDescent="0.35">
      <c r="A35" s="158" t="s">
        <v>283</v>
      </c>
      <c r="B35" s="294"/>
      <c r="C35" s="5"/>
      <c r="D35" s="5"/>
      <c r="E35" s="46"/>
      <c r="F35" s="114"/>
      <c r="G35" s="114"/>
      <c r="H35" s="118">
        <f>SUM(H32:H34)</f>
        <v>0</v>
      </c>
      <c r="I35" s="46"/>
      <c r="J35" s="117"/>
      <c r="K35" s="118">
        <f>SUM(K32:K34)</f>
        <v>0</v>
      </c>
      <c r="L35" s="5"/>
      <c r="M35" s="1241"/>
      <c r="N35" s="1242"/>
      <c r="O35" s="1243"/>
    </row>
    <row r="36" spans="1:16" ht="18" customHeight="1" x14ac:dyDescent="0.3">
      <c r="A36" s="42" t="s">
        <v>272</v>
      </c>
      <c r="B36" s="5"/>
      <c r="C36" s="5"/>
      <c r="D36" s="5"/>
      <c r="E36" s="46"/>
      <c r="F36" s="114"/>
      <c r="G36" s="114"/>
      <c r="H36" s="269"/>
      <c r="I36" s="46"/>
      <c r="J36" s="46" t="s">
        <v>8</v>
      </c>
      <c r="K36" s="118">
        <f>+K35-H35</f>
        <v>0</v>
      </c>
      <c r="L36" s="1170"/>
      <c r="M36" s="1170"/>
      <c r="N36" s="1170"/>
      <c r="O36" s="1171"/>
    </row>
    <row r="37" spans="1:16" ht="18" customHeight="1" x14ac:dyDescent="0.3">
      <c r="A37" s="42" t="s">
        <v>273</v>
      </c>
      <c r="B37" s="5"/>
      <c r="C37" s="5"/>
      <c r="D37" s="5"/>
      <c r="E37" s="300"/>
      <c r="F37" s="46"/>
      <c r="G37" s="5"/>
      <c r="H37" s="269"/>
      <c r="I37" s="46"/>
      <c r="J37" s="46"/>
      <c r="K37" s="119" t="e">
        <f>+K36/H35</f>
        <v>#DIV/0!</v>
      </c>
      <c r="L37" s="798"/>
      <c r="M37" s="1120"/>
      <c r="N37" s="1120"/>
      <c r="O37" s="1121"/>
    </row>
    <row r="38" spans="1:16" ht="24" customHeight="1" x14ac:dyDescent="0.3">
      <c r="A38" s="1005" t="s">
        <v>289</v>
      </c>
      <c r="B38" s="1087"/>
      <c r="C38" s="1094"/>
      <c r="D38" s="1095"/>
      <c r="E38" s="1093" t="s">
        <v>290</v>
      </c>
      <c r="F38" s="1083"/>
      <c r="G38" s="1083"/>
      <c r="H38" s="1083"/>
      <c r="I38" s="1083"/>
      <c r="J38" s="1083"/>
      <c r="K38" s="1083"/>
      <c r="L38" s="1083"/>
      <c r="M38" s="1083"/>
      <c r="N38" s="1083"/>
      <c r="O38" s="1084"/>
      <c r="P38" s="46"/>
    </row>
    <row r="39" spans="1:16" ht="24" customHeight="1" x14ac:dyDescent="0.3">
      <c r="A39" s="1006"/>
      <c r="B39" s="1096"/>
      <c r="C39" s="1096"/>
      <c r="D39" s="1097"/>
      <c r="E39" s="1006"/>
      <c r="F39" s="1085"/>
      <c r="G39" s="1085"/>
      <c r="H39" s="1085"/>
      <c r="I39" s="1085"/>
      <c r="J39" s="1085"/>
      <c r="K39" s="1085"/>
      <c r="L39" s="1085"/>
      <c r="M39" s="1085"/>
      <c r="N39" s="1085"/>
      <c r="O39" s="1086"/>
    </row>
    <row r="40" spans="1:16" ht="16.5" customHeight="1" x14ac:dyDescent="0.3">
      <c r="A40" s="120"/>
      <c r="B40" s="120"/>
      <c r="C40" s="120"/>
      <c r="D40" s="120"/>
      <c r="E40" s="120"/>
      <c r="F40" s="120"/>
      <c r="G40" s="120"/>
      <c r="H40" s="120"/>
      <c r="I40" s="120"/>
      <c r="J40" s="120"/>
      <c r="K40" s="120"/>
      <c r="L40" s="120"/>
      <c r="M40" s="120"/>
      <c r="N40" s="120"/>
      <c r="O40" s="121"/>
    </row>
    <row r="41" spans="1:16" ht="16.5" customHeight="1" x14ac:dyDescent="0.3">
      <c r="A41" s="181"/>
      <c r="B41" s="181"/>
      <c r="C41" s="181"/>
      <c r="D41" s="181"/>
      <c r="E41" s="181"/>
      <c r="F41" s="181"/>
      <c r="G41" s="181"/>
      <c r="H41" s="181"/>
      <c r="I41" s="181"/>
      <c r="J41" s="181"/>
      <c r="K41" s="181"/>
      <c r="L41" s="181"/>
      <c r="M41" s="181"/>
      <c r="N41" s="181"/>
      <c r="O41" s="128"/>
    </row>
    <row r="42" spans="1:16" ht="24.75" customHeight="1" x14ac:dyDescent="0.4">
      <c r="A42" s="122" t="s">
        <v>626</v>
      </c>
      <c r="B42" s="274"/>
      <c r="C42" s="1231" t="s">
        <v>226</v>
      </c>
      <c r="D42" s="471"/>
      <c r="E42" s="1233" t="s">
        <v>284</v>
      </c>
      <c r="F42" s="472" t="s">
        <v>81</v>
      </c>
      <c r="G42" s="473" t="s">
        <v>101</v>
      </c>
      <c r="H42" s="473" t="s">
        <v>82</v>
      </c>
      <c r="I42" s="474" t="s">
        <v>287</v>
      </c>
      <c r="J42" s="475" t="s">
        <v>83</v>
      </c>
      <c r="K42" s="123" t="s">
        <v>60</v>
      </c>
      <c r="L42" s="204"/>
      <c r="M42" s="386" t="e">
        <f>+J60</f>
        <v>#VALUE!</v>
      </c>
      <c r="N42" s="298" t="s">
        <v>0</v>
      </c>
      <c r="O42" s="299">
        <v>100</v>
      </c>
    </row>
    <row r="43" spans="1:16" ht="24.75" customHeight="1" x14ac:dyDescent="0.35">
      <c r="A43" s="45"/>
      <c r="B43" s="46"/>
      <c r="C43" s="1232"/>
      <c r="D43" s="476"/>
      <c r="E43" s="1234"/>
      <c r="F43" s="305" t="s">
        <v>578</v>
      </c>
      <c r="G43" s="306" t="s">
        <v>100</v>
      </c>
      <c r="H43" s="306" t="s">
        <v>99</v>
      </c>
      <c r="I43" s="307" t="s">
        <v>579</v>
      </c>
      <c r="J43" s="477"/>
      <c r="K43" s="1211" t="str">
        <f>+SUMMARY!E120</f>
        <v>REASONS (IF %50 OR LESS)</v>
      </c>
      <c r="L43" s="1211"/>
      <c r="M43" s="1211"/>
      <c r="N43" s="1211"/>
      <c r="O43" s="1212"/>
    </row>
    <row r="44" spans="1:16" ht="18" customHeight="1" x14ac:dyDescent="0.35">
      <c r="A44" s="478" t="s">
        <v>616</v>
      </c>
      <c r="B44" s="479"/>
      <c r="C44" s="479"/>
      <c r="D44" s="480"/>
      <c r="E44" s="481"/>
      <c r="F44" s="482">
        <v>0.25</v>
      </c>
      <c r="G44" s="483">
        <v>0.5</v>
      </c>
      <c r="H44" s="483">
        <v>0.75</v>
      </c>
      <c r="I44" s="484">
        <v>1</v>
      </c>
      <c r="J44" s="485"/>
      <c r="K44" s="486"/>
      <c r="L44" s="486"/>
      <c r="M44" s="487"/>
      <c r="N44" s="486"/>
      <c r="O44" s="488"/>
    </row>
    <row r="45" spans="1:16" ht="45.75" customHeight="1" x14ac:dyDescent="0.3">
      <c r="A45" s="1177" t="s">
        <v>93</v>
      </c>
      <c r="B45" s="1218"/>
      <c r="C45" s="1218"/>
      <c r="D45" s="1218"/>
      <c r="E45" s="489">
        <v>5</v>
      </c>
      <c r="F45" s="446"/>
      <c r="G45" s="350"/>
      <c r="H45" s="226"/>
      <c r="I45" s="733"/>
      <c r="J45" s="789" t="str">
        <f>IF(F45="X",+F44*E45," ")&amp;IF(G45="x",+G44*E45," ")&amp;IF(H45="x",+H44*E45," ")&amp;IF(I45="x",+I44*E45," ")</f>
        <v xml:space="preserve">    </v>
      </c>
      <c r="K45" s="1225"/>
      <c r="L45" s="1226"/>
      <c r="M45" s="1226"/>
      <c r="N45" s="1226"/>
      <c r="O45" s="1227"/>
      <c r="P45" s="429" t="str">
        <f>IF(F45="X",+F$44," ")&amp;IF(G45="x",+G$44," ")&amp;IF(H45="x",+H$44," ")&amp;IF(I45="x",+I$44," ")</f>
        <v xml:space="preserve">    </v>
      </c>
    </row>
    <row r="46" spans="1:16" ht="45.75" customHeight="1" x14ac:dyDescent="0.3">
      <c r="A46" s="1188" t="s">
        <v>94</v>
      </c>
      <c r="B46" s="1224"/>
      <c r="C46" s="1224"/>
      <c r="D46" s="1224"/>
      <c r="E46" s="490">
        <v>5</v>
      </c>
      <c r="F46" s="224"/>
      <c r="G46" s="225"/>
      <c r="H46" s="228"/>
      <c r="I46" s="448"/>
      <c r="J46" s="790" t="str">
        <f>IF(F46="X",+F44*E46," ")&amp;IF(G46="x",+G44*E46," ")&amp;IF(H46="x",+H44*E46," ")&amp;IF(I46="x",+I44*E46," ")</f>
        <v xml:space="preserve">    </v>
      </c>
      <c r="K46" s="1163"/>
      <c r="L46" s="1164"/>
      <c r="M46" s="1164"/>
      <c r="N46" s="1164"/>
      <c r="O46" s="1165"/>
      <c r="P46" s="429" t="str">
        <f>IF(F46="X",+F$44," ")&amp;IF(G46="x",+G$44," ")&amp;IF(H46="x",+H$44," ")&amp;IF(I46="x",+I$44," ")</f>
        <v xml:space="preserve">    </v>
      </c>
    </row>
    <row r="47" spans="1:16" ht="45.75" customHeight="1" x14ac:dyDescent="0.3">
      <c r="A47" s="1188" t="s">
        <v>90</v>
      </c>
      <c r="B47" s="1224"/>
      <c r="C47" s="1224"/>
      <c r="D47" s="1224"/>
      <c r="E47" s="490">
        <v>5</v>
      </c>
      <c r="F47" s="224"/>
      <c r="G47" s="225"/>
      <c r="H47" s="228"/>
      <c r="I47" s="448"/>
      <c r="J47" s="790" t="str">
        <f>IF(F47="X",+F44*E47," ")&amp;IF(G47="x",+G44*E47," ")&amp;IF(H47="x",+H44*E47," ")&amp;IF(I47="x",+I44*E47," ")</f>
        <v xml:space="preserve">    </v>
      </c>
      <c r="K47" s="1163"/>
      <c r="L47" s="1164"/>
      <c r="M47" s="1164"/>
      <c r="N47" s="1164"/>
      <c r="O47" s="1165"/>
      <c r="P47" s="429" t="str">
        <f>IF(F47="X",+F$44," ")&amp;IF(G47="x",+G$44," ")&amp;IF(H47="x",+H$44," ")&amp;IF(I47="x",+I$44," ")</f>
        <v xml:space="preserve">    </v>
      </c>
    </row>
    <row r="48" spans="1:16" ht="45.75" customHeight="1" x14ac:dyDescent="0.3">
      <c r="A48" s="1188" t="s">
        <v>85</v>
      </c>
      <c r="B48" s="1224"/>
      <c r="C48" s="1224"/>
      <c r="D48" s="1224"/>
      <c r="E48" s="490">
        <v>15</v>
      </c>
      <c r="F48" s="224"/>
      <c r="G48" s="225"/>
      <c r="H48" s="228"/>
      <c r="I48" s="448"/>
      <c r="J48" s="790" t="str">
        <f>IF(F48="X",+F44*E48," ")&amp;IF(G48="x",+G44*E48," ")&amp;IF(H48="x",+H44*E48," ")&amp;IF(I48="x",+I44*E48," ")</f>
        <v xml:space="preserve">    </v>
      </c>
      <c r="K48" s="1163"/>
      <c r="L48" s="1164"/>
      <c r="M48" s="1164"/>
      <c r="N48" s="1164"/>
      <c r="O48" s="1165"/>
      <c r="P48" s="429" t="str">
        <f>IF(F48="X",+F$44," ")&amp;IF(G48="x",+G$44," ")&amp;IF(H48="x",+H$44," ")&amp;IF(I48="x",+I$44," ")</f>
        <v xml:space="preserve">    </v>
      </c>
    </row>
    <row r="49" spans="1:17" ht="45.75" customHeight="1" x14ac:dyDescent="0.3">
      <c r="A49" s="1188" t="s">
        <v>86</v>
      </c>
      <c r="B49" s="1224"/>
      <c r="C49" s="1224"/>
      <c r="D49" s="1224"/>
      <c r="E49" s="490">
        <v>15</v>
      </c>
      <c r="F49" s="224"/>
      <c r="G49" s="225"/>
      <c r="H49" s="228"/>
      <c r="I49" s="448"/>
      <c r="J49" s="790" t="str">
        <f>IF(F49="X",+F44*E49," ")&amp;IF(G49="x",+G44*E49," ")&amp;IF(H49="x",+H44*E49," ")&amp;IF(I49="x",+I44*E49," ")</f>
        <v xml:space="preserve">    </v>
      </c>
      <c r="K49" s="1163"/>
      <c r="L49" s="1164"/>
      <c r="M49" s="1164"/>
      <c r="N49" s="1164"/>
      <c r="O49" s="1165"/>
      <c r="P49" s="429" t="str">
        <f>IF(F49="X",+F$44," ")&amp;IF(G49="x",+G$44," ")&amp;IF(H49="x",+H$44," ")&amp;IF(I49="x",+I$44," ")</f>
        <v xml:space="preserve">    </v>
      </c>
    </row>
    <row r="50" spans="1:17" ht="18" customHeight="1" x14ac:dyDescent="0.3">
      <c r="A50" s="491" t="s">
        <v>617</v>
      </c>
      <c r="B50" s="425"/>
      <c r="C50" s="425"/>
      <c r="D50" s="492"/>
      <c r="E50" s="492"/>
      <c r="F50" s="791"/>
      <c r="G50" s="432"/>
      <c r="H50" s="439"/>
      <c r="I50" s="792"/>
      <c r="J50" s="793"/>
      <c r="K50" s="493"/>
      <c r="L50" s="494"/>
      <c r="M50" s="494"/>
      <c r="N50" s="494"/>
      <c r="O50" s="495"/>
      <c r="P50" s="296"/>
    </row>
    <row r="51" spans="1:17" ht="45.75" customHeight="1" x14ac:dyDescent="0.3">
      <c r="A51" s="1188" t="s">
        <v>87</v>
      </c>
      <c r="B51" s="1224"/>
      <c r="C51" s="1224"/>
      <c r="D51" s="1224"/>
      <c r="E51" s="490">
        <v>5</v>
      </c>
      <c r="F51" s="224"/>
      <c r="G51" s="225"/>
      <c r="H51" s="228"/>
      <c r="I51" s="448"/>
      <c r="J51" s="790" t="str">
        <f>IF(F51="X",+F44*E51," ")&amp;IF(G51="x",+G44*E51," ")&amp;IF(H51="x",+H44*E51," ")&amp;IF(I51="x",+I44*E51," ")</f>
        <v xml:space="preserve">    </v>
      </c>
      <c r="K51" s="1163"/>
      <c r="L51" s="1164"/>
      <c r="M51" s="1164"/>
      <c r="N51" s="1164"/>
      <c r="O51" s="1165"/>
      <c r="P51" s="429" t="str">
        <f>IF(F51="X",+F$44," ")&amp;IF(G51="x",+G$44," ")&amp;IF(H51="x",+H$44," ")&amp;IF(I51="x",+I$44," ")</f>
        <v xml:space="preserve">    </v>
      </c>
    </row>
    <row r="52" spans="1:17" ht="45.75" customHeight="1" x14ac:dyDescent="0.3">
      <c r="A52" s="1188" t="s">
        <v>91</v>
      </c>
      <c r="B52" s="1224"/>
      <c r="C52" s="1224"/>
      <c r="D52" s="1224"/>
      <c r="E52" s="496">
        <v>5</v>
      </c>
      <c r="F52" s="224"/>
      <c r="G52" s="225"/>
      <c r="H52" s="228"/>
      <c r="I52" s="448"/>
      <c r="J52" s="790" t="str">
        <f>IF(F52="X",+F44*E52," ")&amp;IF(G52="x",+G44*E52," ")&amp;IF(H52="x",+H44*E52," ")&amp;IF(I52="x",+I44*E52," ")</f>
        <v xml:space="preserve">    </v>
      </c>
      <c r="K52" s="1163"/>
      <c r="L52" s="1164"/>
      <c r="M52" s="1164"/>
      <c r="N52" s="1164"/>
      <c r="O52" s="1165"/>
      <c r="P52" s="429" t="str">
        <f>IF(F52="X",+F$44," ")&amp;IF(G52="x",+G$44," ")&amp;IF(H52="x",+H$44," ")&amp;IF(I52="x",+I$44," ")</f>
        <v xml:space="preserve">    </v>
      </c>
    </row>
    <row r="53" spans="1:17" ht="45.75" customHeight="1" x14ac:dyDescent="0.3">
      <c r="A53" s="1188" t="s">
        <v>92</v>
      </c>
      <c r="B53" s="1224"/>
      <c r="C53" s="1224"/>
      <c r="D53" s="1224"/>
      <c r="E53" s="497">
        <v>5</v>
      </c>
      <c r="F53" s="224"/>
      <c r="G53" s="225"/>
      <c r="H53" s="228"/>
      <c r="I53" s="448"/>
      <c r="J53" s="790" t="str">
        <f>IF(F53="X",+F44*E53," ")&amp;IF(G53="x",+G44*E53," ")&amp;IF(H53="x",+H44*E53," ")&amp;IF(I53="x",+I44*E53," ")</f>
        <v xml:space="preserve">    </v>
      </c>
      <c r="K53" s="1163"/>
      <c r="L53" s="1164"/>
      <c r="M53" s="1164"/>
      <c r="N53" s="1164"/>
      <c r="O53" s="1165"/>
      <c r="P53" s="429" t="str">
        <f>IF(F53="X",+F$44," ")&amp;IF(G53="x",+G$44," ")&amp;IF(H53="x",+H$44," ")&amp;IF(I53="x",+I$44," ")</f>
        <v xml:space="preserve">    </v>
      </c>
    </row>
    <row r="54" spans="1:17" ht="18" customHeight="1" x14ac:dyDescent="0.3">
      <c r="A54" s="491" t="s">
        <v>618</v>
      </c>
      <c r="B54" s="425"/>
      <c r="C54" s="425"/>
      <c r="D54" s="492"/>
      <c r="E54" s="492"/>
      <c r="F54" s="791"/>
      <c r="G54" s="432"/>
      <c r="H54" s="439"/>
      <c r="I54" s="794"/>
      <c r="J54" s="793"/>
      <c r="K54" s="493"/>
      <c r="L54" s="494"/>
      <c r="M54" s="494"/>
      <c r="N54" s="494"/>
      <c r="O54" s="495"/>
      <c r="P54" s="296"/>
    </row>
    <row r="55" spans="1:17" ht="45.75" customHeight="1" x14ac:dyDescent="0.3">
      <c r="A55" s="1188" t="s">
        <v>88</v>
      </c>
      <c r="B55" s="1224"/>
      <c r="C55" s="1224"/>
      <c r="D55" s="1224"/>
      <c r="E55" s="490">
        <v>10</v>
      </c>
      <c r="F55" s="224"/>
      <c r="G55" s="225"/>
      <c r="H55" s="228"/>
      <c r="I55" s="448"/>
      <c r="J55" s="790" t="str">
        <f>IF(F55="X",+F44*E55," ")&amp;IF(G55="x",+G44*E55," ")&amp;IF(H55="x",+H44*E55," ")&amp;IF(I55="x",+I44*E55," ")</f>
        <v xml:space="preserve">    </v>
      </c>
      <c r="K55" s="1163"/>
      <c r="L55" s="1164"/>
      <c r="M55" s="1164"/>
      <c r="N55" s="1164"/>
      <c r="O55" s="1165"/>
      <c r="P55" s="429" t="str">
        <f>IF(F55="X",+F$44," ")&amp;IF(G55="x",+G$44," ")&amp;IF(H55="x",+H$44," ")&amp;IF(I55="x",+I$44," ")</f>
        <v xml:space="preserve">    </v>
      </c>
    </row>
    <row r="56" spans="1:17" ht="45.75" customHeight="1" x14ac:dyDescent="0.3">
      <c r="A56" s="1188" t="s">
        <v>228</v>
      </c>
      <c r="B56" s="1224"/>
      <c r="C56" s="1224"/>
      <c r="D56" s="1224"/>
      <c r="E56" s="490">
        <v>10</v>
      </c>
      <c r="F56" s="224"/>
      <c r="G56" s="225"/>
      <c r="H56" s="228"/>
      <c r="I56" s="448"/>
      <c r="J56" s="790" t="str">
        <f>IF(F56="X",+F44*E56," ")&amp;IF(G56="x",+G44*E56," ")&amp;IF(H56="x",+H44*E56," ")&amp;IF(I56="x",+I44*E56," ")</f>
        <v xml:space="preserve">    </v>
      </c>
      <c r="K56" s="1163"/>
      <c r="L56" s="1164"/>
      <c r="M56" s="1164"/>
      <c r="N56" s="1164"/>
      <c r="O56" s="1165"/>
      <c r="P56" s="429" t="str">
        <f>IF(F56="X",+F$44," ")&amp;IF(G56="x",+G$44," ")&amp;IF(H56="x",+H$44," ")&amp;IF(I56="x",+I$44," ")</f>
        <v xml:space="preserve">    </v>
      </c>
    </row>
    <row r="57" spans="1:17" ht="45.75" customHeight="1" x14ac:dyDescent="0.3">
      <c r="A57" s="1188" t="s">
        <v>89</v>
      </c>
      <c r="B57" s="1224"/>
      <c r="C57" s="1224"/>
      <c r="D57" s="1224"/>
      <c r="E57" s="490">
        <v>10</v>
      </c>
      <c r="F57" s="224"/>
      <c r="G57" s="225"/>
      <c r="H57" s="228"/>
      <c r="I57" s="448"/>
      <c r="J57" s="790" t="str">
        <f>IF(F57="X",+F44*E57," ")&amp;IF(G57="x",+G44*E57," ")&amp;IF(H57="x",+H44*E57," ")&amp;IF(I57="x",+I44*E57," ")</f>
        <v xml:space="preserve">    </v>
      </c>
      <c r="K57" s="1163"/>
      <c r="L57" s="1164"/>
      <c r="M57" s="1164"/>
      <c r="N57" s="1164"/>
      <c r="O57" s="1165"/>
      <c r="P57" s="429" t="str">
        <f>IF(F57="X",+F$44," ")&amp;IF(G57="x",+G$44," ")&amp;IF(H57="x",+H$44," ")&amp;IF(I57="x",+I$44," ")</f>
        <v xml:space="preserve">    </v>
      </c>
    </row>
    <row r="58" spans="1:17" ht="45.75" customHeight="1" x14ac:dyDescent="0.3">
      <c r="A58" s="1219" t="s">
        <v>229</v>
      </c>
      <c r="B58" s="1220"/>
      <c r="C58" s="1220"/>
      <c r="E58" s="498">
        <v>10</v>
      </c>
      <c r="F58" s="229"/>
      <c r="G58" s="230"/>
      <c r="H58" s="231"/>
      <c r="I58" s="734"/>
      <c r="J58" s="795" t="str">
        <f>IF(F58="X",+F44*E58," ")&amp;IF(G58="x",+G44*E58," ")&amp;IF(H58="x",+H44*E58," ")&amp;IF(I58="x",+I44*E58," ")</f>
        <v xml:space="preserve">    </v>
      </c>
      <c r="K58" s="1163"/>
      <c r="L58" s="1164"/>
      <c r="M58" s="1164"/>
      <c r="N58" s="1164"/>
      <c r="O58" s="1165"/>
      <c r="P58" s="429" t="str">
        <f>IF(F58="X",+F$44," ")&amp;IF(G58="x",+G$44," ")&amp;IF(H58="x",+H$44," ")&amp;IF(I58="x",+I$44," ")</f>
        <v xml:space="preserve">    </v>
      </c>
    </row>
    <row r="59" spans="1:17" ht="18.75" customHeight="1" x14ac:dyDescent="0.35">
      <c r="A59" s="499" t="s">
        <v>3</v>
      </c>
      <c r="B59" s="500"/>
      <c r="C59" s="501"/>
      <c r="D59" s="502" t="e">
        <f>+J60/100</f>
        <v>#VALUE!</v>
      </c>
      <c r="E59" s="503" t="s">
        <v>21</v>
      </c>
      <c r="F59" s="504" t="e">
        <f>+IF(D59&lt;12.5%," ",+IF(D59&gt;37.4%,"","X"))</f>
        <v>#VALUE!</v>
      </c>
      <c r="G59" s="504" t="e">
        <f>+IF(D59&lt;37.5%," ",+IF(D59&gt;62.4%,"","X"))</f>
        <v>#VALUE!</v>
      </c>
      <c r="H59" s="504" t="e">
        <f>+IF(D59&lt;62.5%," ",+IF(D59&gt;87.4%,"","X"))</f>
        <v>#VALUE!</v>
      </c>
      <c r="I59" s="504" t="e">
        <f>+IF(D59&lt;87.5%," ",+IF(D59&gt;100%,"","X"))</f>
        <v>#VALUE!</v>
      </c>
      <c r="J59" s="505"/>
      <c r="K59" s="500"/>
      <c r="L59" s="1129"/>
      <c r="M59" s="1129"/>
      <c r="N59" s="1129"/>
      <c r="O59" s="1130"/>
    </row>
    <row r="60" spans="1:17" ht="18.75" customHeight="1" x14ac:dyDescent="0.35">
      <c r="A60" s="506" t="s">
        <v>65</v>
      </c>
      <c r="B60" s="507"/>
      <c r="C60" s="508"/>
      <c r="D60" s="509"/>
      <c r="E60" s="510">
        <f>SUM(E45:E58)</f>
        <v>100</v>
      </c>
      <c r="F60" s="511"/>
      <c r="G60" s="511"/>
      <c r="H60" s="511"/>
      <c r="I60" s="511"/>
      <c r="J60" s="512" t="e">
        <f>(+J45+J46+J47+J48+J49+J51+J52+J53+J55+J56+J57+J58)</f>
        <v>#VALUE!</v>
      </c>
      <c r="K60" s="565"/>
      <c r="L60" s="798"/>
      <c r="M60" s="1120"/>
      <c r="N60" s="1120"/>
      <c r="O60" s="1121"/>
    </row>
    <row r="61" spans="1:17" ht="27.75" customHeight="1" x14ac:dyDescent="0.3">
      <c r="A61" s="1005" t="s">
        <v>291</v>
      </c>
      <c r="B61" s="1213"/>
      <c r="C61" s="1214"/>
      <c r="D61" s="1215"/>
      <c r="E61" s="1093" t="s">
        <v>292</v>
      </c>
      <c r="F61" s="1213"/>
      <c r="G61" s="1213"/>
      <c r="H61" s="1213"/>
      <c r="I61" s="1213"/>
      <c r="J61" s="1213"/>
      <c r="K61" s="1213"/>
      <c r="L61" s="1213"/>
      <c r="M61" s="1213"/>
      <c r="N61" s="1213"/>
      <c r="O61" s="1228"/>
      <c r="P61" s="46"/>
    </row>
    <row r="62" spans="1:17" ht="27.75" customHeight="1" x14ac:dyDescent="0.3">
      <c r="A62" s="1006"/>
      <c r="B62" s="1216"/>
      <c r="C62" s="1216"/>
      <c r="D62" s="1217"/>
      <c r="E62" s="1006"/>
      <c r="F62" s="1229"/>
      <c r="G62" s="1229"/>
      <c r="H62" s="1229"/>
      <c r="I62" s="1229"/>
      <c r="J62" s="1229"/>
      <c r="K62" s="1229"/>
      <c r="L62" s="1229"/>
      <c r="M62" s="1229"/>
      <c r="N62" s="1229"/>
      <c r="O62" s="1230"/>
    </row>
    <row r="63" spans="1:17" ht="15.75" customHeight="1" x14ac:dyDescent="0.3">
      <c r="A63" s="272" t="s">
        <v>269</v>
      </c>
      <c r="B63" s="120"/>
      <c r="C63" s="120"/>
      <c r="D63" s="120"/>
      <c r="E63" s="272" t="s">
        <v>270</v>
      </c>
      <c r="F63" s="120"/>
      <c r="G63" s="120"/>
      <c r="H63" s="120"/>
      <c r="I63" s="120"/>
      <c r="J63" s="120"/>
      <c r="K63" s="120"/>
      <c r="L63" s="120"/>
      <c r="M63" s="120"/>
      <c r="N63" s="120"/>
      <c r="O63" s="121"/>
    </row>
    <row r="64" spans="1:17" ht="15.75" customHeight="1" x14ac:dyDescent="0.3">
      <c r="A64" s="181"/>
      <c r="B64" s="181"/>
      <c r="C64" s="181"/>
      <c r="D64" s="181"/>
      <c r="E64" s="181"/>
      <c r="F64" s="181"/>
      <c r="G64" s="181"/>
      <c r="H64" s="181"/>
      <c r="I64" s="181"/>
      <c r="J64" s="181"/>
      <c r="K64" s="181"/>
      <c r="L64" s="181"/>
      <c r="M64" s="69"/>
      <c r="N64" s="70"/>
      <c r="O64" s="71"/>
      <c r="P64" s="155"/>
      <c r="Q64" s="46"/>
    </row>
    <row r="65" spans="1:16" ht="20.25" customHeight="1" x14ac:dyDescent="0.4">
      <c r="A65" s="122" t="s">
        <v>16</v>
      </c>
      <c r="B65" s="5"/>
      <c r="C65" s="5"/>
      <c r="D65" s="5"/>
      <c r="E65" s="5"/>
      <c r="F65" s="5"/>
      <c r="G65" s="5"/>
      <c r="H65" s="5"/>
      <c r="I65" s="5"/>
      <c r="J65" s="513">
        <f>+F72+F78</f>
        <v>0</v>
      </c>
      <c r="K65" s="123" t="s">
        <v>60</v>
      </c>
      <c r="L65" s="69"/>
      <c r="M65" s="514" t="str">
        <f>+IF(J65&gt;100%,(J65*0),+IF(J65&gt;0%,(+(1-J65)*100),"100"))</f>
        <v>100</v>
      </c>
      <c r="N65" s="71" t="s">
        <v>0</v>
      </c>
      <c r="O65" s="72">
        <v>100</v>
      </c>
    </row>
    <row r="66" spans="1:16" ht="20.25" customHeight="1" x14ac:dyDescent="0.4">
      <c r="A66" s="64"/>
      <c r="B66" s="5"/>
      <c r="C66" s="5"/>
      <c r="D66" s="5"/>
      <c r="E66" s="5"/>
      <c r="F66" s="5"/>
      <c r="G66" s="5"/>
      <c r="H66" s="5"/>
      <c r="I66" s="5"/>
      <c r="J66" s="5"/>
      <c r="K66" s="1044" t="s">
        <v>274</v>
      </c>
      <c r="L66" s="1045"/>
      <c r="M66" s="386">
        <f>+M65/O66</f>
        <v>10</v>
      </c>
      <c r="N66" s="126" t="s">
        <v>0</v>
      </c>
      <c r="O66" s="127">
        <v>10</v>
      </c>
    </row>
    <row r="67" spans="1:16" ht="36.75" customHeight="1" x14ac:dyDescent="0.35">
      <c r="A67" s="515"/>
      <c r="B67" s="168"/>
      <c r="C67" s="5"/>
      <c r="D67" s="5"/>
      <c r="E67" s="516" t="s">
        <v>102</v>
      </c>
      <c r="F67" s="516" t="s">
        <v>113</v>
      </c>
      <c r="G67" s="91" t="s">
        <v>104</v>
      </c>
      <c r="H67" s="517"/>
      <c r="I67" s="364"/>
      <c r="J67" s="517"/>
      <c r="K67" s="517"/>
      <c r="L67" s="517"/>
      <c r="M67" s="370"/>
      <c r="N67" s="270"/>
      <c r="O67" s="271"/>
    </row>
    <row r="68" spans="1:16" ht="19.5" customHeight="1" x14ac:dyDescent="0.3">
      <c r="A68" s="518" t="s">
        <v>106</v>
      </c>
      <c r="B68" s="168"/>
      <c r="C68" s="169"/>
      <c r="D68" s="170"/>
      <c r="E68" s="519" t="s">
        <v>49</v>
      </c>
      <c r="F68" s="520" t="s">
        <v>49</v>
      </c>
      <c r="G68" s="521"/>
      <c r="H68" s="169"/>
      <c r="I68" s="169"/>
      <c r="J68" s="169"/>
      <c r="K68" s="169"/>
      <c r="L68" s="169"/>
      <c r="M68" s="370"/>
      <c r="N68" s="5"/>
      <c r="O68" s="271"/>
    </row>
    <row r="69" spans="1:16" ht="33" customHeight="1" x14ac:dyDescent="0.3">
      <c r="A69" s="437" t="s">
        <v>105</v>
      </c>
      <c r="B69" s="169"/>
      <c r="C69" s="169"/>
      <c r="D69" s="170"/>
      <c r="E69" s="447"/>
      <c r="F69" s="522">
        <f>+E69*0.05</f>
        <v>0</v>
      </c>
      <c r="G69" s="1221"/>
      <c r="H69" s="1222"/>
      <c r="I69" s="1222"/>
      <c r="J69" s="1222"/>
      <c r="K69" s="1222"/>
      <c r="L69" s="1223"/>
      <c r="M69" s="370"/>
      <c r="N69" s="5"/>
      <c r="O69" s="271"/>
    </row>
    <row r="70" spans="1:16" ht="33" customHeight="1" x14ac:dyDescent="0.3">
      <c r="A70" s="518" t="s">
        <v>107</v>
      </c>
      <c r="B70" s="168"/>
      <c r="C70" s="168"/>
      <c r="D70" s="168"/>
      <c r="E70" s="349"/>
      <c r="F70" s="522">
        <f>+E70*0.1</f>
        <v>0</v>
      </c>
      <c r="G70" s="1221"/>
      <c r="H70" s="1222"/>
      <c r="I70" s="1222"/>
      <c r="J70" s="1222"/>
      <c r="K70" s="1222"/>
      <c r="L70" s="1223"/>
      <c r="N70" s="5"/>
      <c r="O70" s="271"/>
    </row>
    <row r="71" spans="1:16" ht="33" customHeight="1" x14ac:dyDescent="0.3">
      <c r="A71" s="288" t="s">
        <v>116</v>
      </c>
      <c r="B71" s="289"/>
      <c r="C71" s="381"/>
      <c r="D71" s="523"/>
      <c r="E71" s="448"/>
      <c r="F71" s="524">
        <f>+E71*0.2</f>
        <v>0</v>
      </c>
      <c r="G71" s="1221"/>
      <c r="H71" s="1222"/>
      <c r="I71" s="1222"/>
      <c r="J71" s="1222"/>
      <c r="K71" s="1222"/>
      <c r="L71" s="1223"/>
      <c r="M71" s="370"/>
      <c r="N71" s="5"/>
      <c r="O71" s="271"/>
    </row>
    <row r="72" spans="1:16" ht="33" customHeight="1" x14ac:dyDescent="0.35">
      <c r="A72" s="173" t="s">
        <v>103</v>
      </c>
      <c r="B72" s="169"/>
      <c r="C72" s="169"/>
      <c r="D72" s="170"/>
      <c r="E72" s="525">
        <f>SUM(E68:E71)</f>
        <v>0</v>
      </c>
      <c r="F72" s="526">
        <f>SUM(F68:F71)</f>
        <v>0</v>
      </c>
      <c r="G72" s="1221"/>
      <c r="H72" s="1222"/>
      <c r="I72" s="1222"/>
      <c r="J72" s="1222"/>
      <c r="K72" s="1222"/>
      <c r="L72" s="1223"/>
      <c r="M72" s="370"/>
      <c r="N72" s="5"/>
      <c r="O72" s="271"/>
      <c r="P72" s="46"/>
    </row>
    <row r="73" spans="1:16" ht="9.75" customHeight="1" x14ac:dyDescent="0.35">
      <c r="A73" s="158"/>
      <c r="B73" s="5"/>
      <c r="C73" s="5"/>
      <c r="D73" s="5"/>
      <c r="E73" s="155"/>
      <c r="F73" s="527"/>
      <c r="G73" s="5"/>
      <c r="H73" s="5"/>
      <c r="I73" s="5"/>
      <c r="J73" s="5"/>
      <c r="K73" s="5"/>
      <c r="L73" s="5"/>
      <c r="M73" s="46"/>
      <c r="N73" s="5"/>
      <c r="O73" s="271"/>
      <c r="P73" s="46"/>
    </row>
    <row r="74" spans="1:16" ht="57.75" customHeight="1" x14ac:dyDescent="0.35">
      <c r="A74" s="515"/>
      <c r="B74" s="168"/>
      <c r="C74" s="5"/>
      <c r="D74" s="5"/>
      <c r="E74" s="516" t="s">
        <v>111</v>
      </c>
      <c r="F74" s="516" t="s">
        <v>113</v>
      </c>
      <c r="G74" s="91" t="s">
        <v>112</v>
      </c>
      <c r="H74" s="517"/>
      <c r="I74" s="364"/>
      <c r="J74" s="517"/>
      <c r="K74" s="517"/>
      <c r="L74" s="517"/>
      <c r="M74" s="370"/>
      <c r="N74" s="270"/>
      <c r="O74" s="271"/>
    </row>
    <row r="75" spans="1:16" ht="33" customHeight="1" x14ac:dyDescent="0.3">
      <c r="A75" s="518" t="s">
        <v>108</v>
      </c>
      <c r="B75" s="168"/>
      <c r="C75" s="169"/>
      <c r="D75" s="170"/>
      <c r="E75" s="519" t="s">
        <v>49</v>
      </c>
      <c r="F75" s="520" t="s">
        <v>49</v>
      </c>
      <c r="G75" s="521"/>
      <c r="H75" s="169"/>
      <c r="I75" s="169"/>
      <c r="J75" s="169"/>
      <c r="K75" s="169"/>
      <c r="L75" s="169"/>
      <c r="M75" s="370"/>
      <c r="N75" s="5"/>
      <c r="O75" s="271"/>
    </row>
    <row r="76" spans="1:16" ht="33" customHeight="1" x14ac:dyDescent="0.3">
      <c r="A76" s="437" t="s">
        <v>109</v>
      </c>
      <c r="B76" s="169"/>
      <c r="C76" s="169"/>
      <c r="D76" s="170"/>
      <c r="E76" s="447"/>
      <c r="F76" s="522">
        <f>+E76*0.1</f>
        <v>0</v>
      </c>
      <c r="G76" s="1221"/>
      <c r="H76" s="1222"/>
      <c r="I76" s="1222"/>
      <c r="J76" s="1222"/>
      <c r="K76" s="1222"/>
      <c r="L76" s="1223"/>
      <c r="M76" s="46"/>
      <c r="N76" s="5"/>
      <c r="O76" s="271"/>
    </row>
    <row r="77" spans="1:16" ht="33" customHeight="1" x14ac:dyDescent="0.3">
      <c r="A77" s="288" t="s">
        <v>110</v>
      </c>
      <c r="B77" s="289"/>
      <c r="C77" s="381"/>
      <c r="D77" s="523"/>
      <c r="E77" s="448"/>
      <c r="F77" s="524">
        <f>+E77*0.25</f>
        <v>0</v>
      </c>
      <c r="G77" s="1221"/>
      <c r="H77" s="1222"/>
      <c r="I77" s="1222"/>
      <c r="J77" s="1222"/>
      <c r="K77" s="1222"/>
      <c r="L77" s="1223"/>
      <c r="O77" s="41"/>
    </row>
    <row r="78" spans="1:16" ht="33" customHeight="1" x14ac:dyDescent="0.35">
      <c r="A78" s="173" t="s">
        <v>117</v>
      </c>
      <c r="B78" s="169"/>
      <c r="C78" s="169"/>
      <c r="D78" s="169"/>
      <c r="E78" s="525">
        <f>SUM(E75:E77)</f>
        <v>0</v>
      </c>
      <c r="F78" s="526">
        <f>SUM(F75:F77)</f>
        <v>0</v>
      </c>
      <c r="G78" s="1221"/>
      <c r="H78" s="1222"/>
      <c r="I78" s="1222"/>
      <c r="J78" s="1222"/>
      <c r="K78" s="1222"/>
      <c r="L78" s="1223"/>
      <c r="O78" s="41"/>
      <c r="P78" s="46"/>
    </row>
    <row r="79" spans="1:16" ht="19.5" customHeight="1" x14ac:dyDescent="0.35">
      <c r="A79" s="158"/>
      <c r="B79" s="5"/>
      <c r="C79" s="5"/>
      <c r="D79" s="5"/>
      <c r="E79" s="155"/>
      <c r="F79" s="528"/>
      <c r="G79" s="529"/>
      <c r="H79" s="529"/>
      <c r="I79" s="529"/>
      <c r="J79" s="529"/>
      <c r="K79" s="529"/>
      <c r="L79" s="155"/>
      <c r="M79" s="155"/>
      <c r="N79" s="155"/>
      <c r="O79" s="271"/>
      <c r="P79" s="46"/>
    </row>
    <row r="80" spans="1:16" ht="19.5" customHeight="1" x14ac:dyDescent="0.35">
      <c r="A80" s="158" t="str">
        <f>+"NOTE: THE CLIENT ANSWERED THE """&amp;+'CLIENT-PROJECT'!A50:D50&amp;""" AS "&amp;""&amp;(+IF('CLIENT-PROJECT'!F50="X",'CLIENT-PROJECT'!F31,"")&amp;IF('CLIENT-PROJECT'!G50="X",'CLIENT-PROJECT'!G31,"")&amp;IF('CLIENT-PROJECT'!H50="X",'CLIENT-PROJECT'!H31,"")&amp;IF('CLIENT-PROJECT'!I50="X",'CLIENT-PROJECT'!I31,""))</f>
        <v xml:space="preserve">NOTE: THE CLIENT ANSWERED THE "HOW SAFE WAS THE JOB SITE DURING THE PROJECT (HEALTH AND SAFETY CONDITION)" AS </v>
      </c>
      <c r="B80" s="5"/>
      <c r="C80" s="5"/>
      <c r="D80" s="5"/>
      <c r="E80" s="956"/>
      <c r="F80" s="528"/>
      <c r="G80" s="529"/>
      <c r="H80" s="529"/>
      <c r="I80" s="529"/>
      <c r="J80" s="529"/>
      <c r="K80" s="529"/>
      <c r="L80" s="1170"/>
      <c r="M80" s="1170"/>
      <c r="N80" s="1170"/>
      <c r="O80" s="1171"/>
      <c r="P80" s="46"/>
    </row>
    <row r="81" spans="1:16" ht="19.5" customHeight="1" x14ac:dyDescent="0.35">
      <c r="A81" s="158"/>
      <c r="B81" s="5"/>
      <c r="C81" s="5"/>
      <c r="D81" s="5"/>
      <c r="E81" s="956"/>
      <c r="F81" s="528"/>
      <c r="G81" s="529"/>
      <c r="H81" s="529"/>
      <c r="I81" s="529"/>
      <c r="J81" s="529"/>
      <c r="K81" s="486"/>
      <c r="L81" s="955"/>
      <c r="M81" s="1120"/>
      <c r="N81" s="1120"/>
      <c r="O81" s="1121"/>
      <c r="P81" s="46"/>
    </row>
    <row r="82" spans="1:16" ht="17.25" customHeight="1" x14ac:dyDescent="0.3">
      <c r="A82" s="1005" t="s">
        <v>289</v>
      </c>
      <c r="B82" s="1087"/>
      <c r="C82" s="1094"/>
      <c r="D82" s="1095"/>
      <c r="E82" s="1093" t="s">
        <v>290</v>
      </c>
      <c r="F82" s="1083"/>
      <c r="G82" s="1083"/>
      <c r="H82" s="1083"/>
      <c r="I82" s="1083"/>
      <c r="J82" s="1083"/>
      <c r="K82" s="1083"/>
      <c r="L82" s="1083"/>
      <c r="M82" s="1083"/>
      <c r="N82" s="1083"/>
      <c r="O82" s="1084"/>
      <c r="P82" s="46"/>
    </row>
    <row r="83" spans="1:16" ht="17.25" customHeight="1" x14ac:dyDescent="0.3">
      <c r="A83" s="1006"/>
      <c r="B83" s="1096"/>
      <c r="C83" s="1096"/>
      <c r="D83" s="1097"/>
      <c r="E83" s="1006"/>
      <c r="F83" s="1085"/>
      <c r="G83" s="1085"/>
      <c r="H83" s="1085"/>
      <c r="I83" s="1085"/>
      <c r="J83" s="1085"/>
      <c r="K83" s="1085"/>
      <c r="L83" s="1085"/>
      <c r="M83" s="1085"/>
      <c r="N83" s="1085"/>
      <c r="O83" s="1086"/>
    </row>
    <row r="85" spans="1:16" ht="19.5" x14ac:dyDescent="0.4">
      <c r="A85" s="122" t="s">
        <v>285</v>
      </c>
      <c r="B85" s="120"/>
      <c r="C85" s="120"/>
      <c r="D85" s="120"/>
      <c r="E85" s="120"/>
      <c r="F85" s="120"/>
      <c r="G85" s="120"/>
      <c r="H85" s="120"/>
      <c r="I85" s="120"/>
      <c r="J85" s="120"/>
      <c r="K85" s="985"/>
      <c r="L85" s="985"/>
      <c r="M85" s="175"/>
      <c r="N85" s="176"/>
      <c r="O85" s="177"/>
    </row>
    <row r="86" spans="1:16" ht="15" x14ac:dyDescent="0.3">
      <c r="A86" s="42"/>
      <c r="B86" s="5"/>
      <c r="C86" s="5"/>
      <c r="D86" s="5"/>
      <c r="E86" s="5"/>
      <c r="F86" s="5"/>
      <c r="G86" s="5"/>
      <c r="H86" s="5"/>
      <c r="I86" s="5"/>
      <c r="J86" s="5"/>
      <c r="K86" s="5"/>
      <c r="L86" s="5"/>
      <c r="M86" s="5"/>
      <c r="N86" s="5"/>
      <c r="O86" s="178"/>
    </row>
    <row r="87" spans="1:16" ht="15" x14ac:dyDescent="0.3">
      <c r="A87" s="42"/>
      <c r="B87" s="5"/>
      <c r="C87" s="5"/>
      <c r="D87" s="5"/>
      <c r="E87" s="5"/>
      <c r="F87" s="5"/>
      <c r="G87" s="1056" t="str">
        <f>+A85</f>
        <v>TOTAL COMPANY EVALUATION SCORE</v>
      </c>
      <c r="H87" s="1058"/>
      <c r="I87" s="1058"/>
      <c r="J87" s="1058"/>
      <c r="K87" s="1058"/>
      <c r="L87" s="1034" t="e">
        <f>+M42/100</f>
        <v>#VALUE!</v>
      </c>
      <c r="M87" s="1235"/>
      <c r="N87" s="67"/>
      <c r="O87" s="178"/>
    </row>
    <row r="88" spans="1:16" ht="15" x14ac:dyDescent="0.3">
      <c r="A88" s="42"/>
      <c r="B88" s="5"/>
      <c r="C88" s="5"/>
      <c r="D88" s="5"/>
      <c r="E88" s="5"/>
      <c r="F88" s="5"/>
      <c r="G88" s="1058"/>
      <c r="H88" s="1058"/>
      <c r="I88" s="1058"/>
      <c r="J88" s="1058"/>
      <c r="K88" s="1058"/>
      <c r="L88" s="1236"/>
      <c r="M88" s="1237"/>
      <c r="N88" s="67"/>
      <c r="O88" s="178"/>
    </row>
    <row r="89" spans="1:16" x14ac:dyDescent="0.3">
      <c r="A89" s="59"/>
      <c r="B89" s="60"/>
      <c r="C89" s="60"/>
      <c r="D89" s="60"/>
      <c r="E89" s="60"/>
      <c r="F89" s="60"/>
      <c r="G89" s="60"/>
      <c r="H89" s="60"/>
      <c r="I89" s="60"/>
      <c r="J89" s="60"/>
      <c r="K89" s="60"/>
      <c r="L89" s="60"/>
      <c r="M89" s="60"/>
      <c r="N89" s="60"/>
      <c r="O89" s="61"/>
    </row>
  </sheetData>
  <sheetProtection sheet="1" objects="1" scenarios="1" selectLockedCells="1"/>
  <mergeCells count="78">
    <mergeCell ref="A38:A39"/>
    <mergeCell ref="E38:E39"/>
    <mergeCell ref="B38:D39"/>
    <mergeCell ref="D12:F13"/>
    <mergeCell ref="A33:E33"/>
    <mergeCell ref="A12:C12"/>
    <mergeCell ref="F26:O27"/>
    <mergeCell ref="F38:O39"/>
    <mergeCell ref="K14:O14"/>
    <mergeCell ref="M34:O34"/>
    <mergeCell ref="M35:O35"/>
    <mergeCell ref="M37:O37"/>
    <mergeCell ref="M25:O25"/>
    <mergeCell ref="A26:A27"/>
    <mergeCell ref="K85:L85"/>
    <mergeCell ref="G87:K88"/>
    <mergeCell ref="L87:M88"/>
    <mergeCell ref="L59:O59"/>
    <mergeCell ref="M60:O60"/>
    <mergeCell ref="G71:L71"/>
    <mergeCell ref="L80:O80"/>
    <mergeCell ref="K66:L66"/>
    <mergeCell ref="M81:O81"/>
    <mergeCell ref="G77:L77"/>
    <mergeCell ref="G78:L78"/>
    <mergeCell ref="G72:L72"/>
    <mergeCell ref="G70:L70"/>
    <mergeCell ref="F82:O83"/>
    <mergeCell ref="G76:L76"/>
    <mergeCell ref="A52:D52"/>
    <mergeCell ref="K55:O55"/>
    <mergeCell ref="K56:O56"/>
    <mergeCell ref="D3:G3"/>
    <mergeCell ref="D1:G2"/>
    <mergeCell ref="A32:E32"/>
    <mergeCell ref="A55:D55"/>
    <mergeCell ref="A49:D49"/>
    <mergeCell ref="A51:D51"/>
    <mergeCell ref="A53:D53"/>
    <mergeCell ref="C42:C43"/>
    <mergeCell ref="E42:E43"/>
    <mergeCell ref="E26:E27"/>
    <mergeCell ref="L24:O24"/>
    <mergeCell ref="B11:C11"/>
    <mergeCell ref="B26:D27"/>
    <mergeCell ref="A45:D45"/>
    <mergeCell ref="A58:C58"/>
    <mergeCell ref="G69:L69"/>
    <mergeCell ref="A47:D47"/>
    <mergeCell ref="K53:O53"/>
    <mergeCell ref="K52:O52"/>
    <mergeCell ref="K45:O45"/>
    <mergeCell ref="K46:O46"/>
    <mergeCell ref="F61:O62"/>
    <mergeCell ref="K57:O57"/>
    <mergeCell ref="A57:D57"/>
    <mergeCell ref="A48:D48"/>
    <mergeCell ref="A46:D46"/>
    <mergeCell ref="A61:A62"/>
    <mergeCell ref="K58:O58"/>
    <mergeCell ref="A56:D56"/>
    <mergeCell ref="A82:A83"/>
    <mergeCell ref="E82:E83"/>
    <mergeCell ref="B82:D83"/>
    <mergeCell ref="E61:E62"/>
    <mergeCell ref="B61:D62"/>
    <mergeCell ref="H1:J2"/>
    <mergeCell ref="K47:O47"/>
    <mergeCell ref="K51:O51"/>
    <mergeCell ref="M30:O30"/>
    <mergeCell ref="M31:O31"/>
    <mergeCell ref="M32:O32"/>
    <mergeCell ref="M33:O33"/>
    <mergeCell ref="K43:O43"/>
    <mergeCell ref="K49:O49"/>
    <mergeCell ref="L36:O36"/>
    <mergeCell ref="K48:O48"/>
    <mergeCell ref="L2:O2"/>
  </mergeCells>
  <phoneticPr fontId="2" type="noConversion"/>
  <printOptions horizontalCentered="1"/>
  <pageMargins left="0" right="0" top="0" bottom="0.25" header="0" footer="0"/>
  <pageSetup paperSize="5" scale="47" orientation="portrait" r:id="rId1"/>
  <headerFooter alignWithMargins="0">
    <oddFooter>&amp;L&amp;Z&amp;F&amp;R&amp;D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pageSetUpPr fitToPage="1"/>
  </sheetPr>
  <dimension ref="A1:P76"/>
  <sheetViews>
    <sheetView showGridLines="0" zoomScale="75" workbookViewId="0">
      <selection activeCell="D3" sqref="D3:H3"/>
    </sheetView>
  </sheetViews>
  <sheetFormatPr defaultRowHeight="14.25" x14ac:dyDescent="0.3"/>
  <cols>
    <col min="1" max="1" width="21" style="9" customWidth="1"/>
    <col min="2" max="2" width="13.140625" style="9" customWidth="1"/>
    <col min="3" max="3" width="25.42578125" style="9" customWidth="1"/>
    <col min="4" max="4" width="6.7109375" style="9" customWidth="1"/>
    <col min="5" max="9" width="13.7109375" style="9" customWidth="1"/>
    <col min="10" max="10" width="13.140625" style="9" customWidth="1"/>
    <col min="11" max="11" width="12.5703125" style="9" customWidth="1"/>
    <col min="12" max="12" width="7.85546875" style="9" customWidth="1"/>
    <col min="13" max="13" width="5.85546875" style="9" customWidth="1"/>
    <col min="14" max="14" width="1.28515625" style="9" customWidth="1"/>
    <col min="15" max="15" width="5.28515625" style="9" customWidth="1"/>
    <col min="16" max="21" width="9.140625" style="9"/>
    <col min="22" max="22" width="11.42578125" style="9" customWidth="1"/>
    <col min="23" max="16384" width="9.140625" style="9"/>
  </cols>
  <sheetData>
    <row r="1" spans="1:16" ht="13.5" customHeight="1" x14ac:dyDescent="0.3">
      <c r="A1" s="8" t="str">
        <f>+SUMMARY!A1</f>
        <v>PHYSICAL RESOURCES SERVICE</v>
      </c>
      <c r="B1" s="6"/>
      <c r="C1" s="533"/>
      <c r="D1" s="1196" t="s">
        <v>24</v>
      </c>
      <c r="E1" s="1196"/>
      <c r="F1" s="1196"/>
      <c r="G1" s="1159">
        <f>+SUMMARY!C14</f>
        <v>0</v>
      </c>
      <c r="H1" s="1159"/>
      <c r="I1" s="1159"/>
      <c r="J1" s="533"/>
      <c r="K1" s="6"/>
      <c r="L1" s="12"/>
      <c r="M1" s="12"/>
      <c r="N1" s="12"/>
      <c r="O1" s="11" t="str">
        <f>+SUMMARY!O1</f>
        <v>EVALUATION COMPLETED ON :</v>
      </c>
      <c r="P1" s="12"/>
    </row>
    <row r="2" spans="1:16" ht="13.5" customHeight="1" x14ac:dyDescent="0.3">
      <c r="A2" s="8" t="str">
        <f>+SUMMARY!A2</f>
        <v>UNIVERSITY OF OTTAWA</v>
      </c>
      <c r="B2" s="6"/>
      <c r="C2" s="533"/>
      <c r="D2" s="1196"/>
      <c r="E2" s="1196"/>
      <c r="F2" s="1196"/>
      <c r="G2" s="1159"/>
      <c r="H2" s="1159"/>
      <c r="I2" s="1159"/>
      <c r="J2" s="533"/>
      <c r="K2" s="6"/>
      <c r="L2" s="1160" t="str">
        <f>+SUMMARY!L2</f>
        <v>day/month/year</v>
      </c>
      <c r="M2" s="1160"/>
      <c r="N2" s="1160"/>
      <c r="O2" s="1160"/>
      <c r="P2" s="12"/>
    </row>
    <row r="3" spans="1:16" ht="16.5" customHeight="1" x14ac:dyDescent="0.3">
      <c r="B3" s="15"/>
      <c r="C3" s="355"/>
      <c r="D3" s="1270" t="s">
        <v>451</v>
      </c>
      <c r="E3" s="1270"/>
      <c r="F3" s="1270"/>
      <c r="G3" s="1270"/>
      <c r="H3" s="1270"/>
      <c r="I3" s="355" t="s">
        <v>8</v>
      </c>
      <c r="J3" s="355"/>
      <c r="K3" s="15"/>
      <c r="L3" s="15"/>
      <c r="M3" s="15"/>
      <c r="N3" s="15"/>
      <c r="O3" s="15"/>
      <c r="P3" s="12"/>
    </row>
    <row r="4" spans="1:16" ht="16.5" customHeight="1" x14ac:dyDescent="0.3">
      <c r="B4" s="15"/>
      <c r="C4" s="355"/>
      <c r="D4" s="354">
        <f>+SUMMARY!D4</f>
        <v>0</v>
      </c>
      <c r="E4" s="534"/>
      <c r="F4" s="535"/>
      <c r="G4" s="535"/>
      <c r="H4" s="355"/>
      <c r="I4" s="355"/>
      <c r="J4" s="355" t="s">
        <v>8</v>
      </c>
      <c r="K4" s="235"/>
      <c r="L4" s="131"/>
      <c r="M4" s="235"/>
      <c r="N4" s="235"/>
      <c r="O4" s="235"/>
      <c r="P4" s="12"/>
    </row>
    <row r="5" spans="1:16" ht="16.5" customHeight="1" x14ac:dyDescent="0.3">
      <c r="B5" s="15"/>
      <c r="C5" s="355"/>
      <c r="D5" s="354">
        <f>+SUMMARY!D5</f>
        <v>0</v>
      </c>
      <c r="E5" s="536"/>
      <c r="F5" s="537"/>
      <c r="G5" s="538"/>
      <c r="H5" s="355"/>
      <c r="I5" s="355"/>
      <c r="J5" s="355" t="s">
        <v>8</v>
      </c>
      <c r="K5" s="539"/>
      <c r="L5" s="46"/>
      <c r="M5" s="235"/>
      <c r="N5" s="235"/>
      <c r="O5" s="540"/>
      <c r="P5" s="12"/>
    </row>
    <row r="6" spans="1:16" ht="16.5" customHeight="1" x14ac:dyDescent="0.3">
      <c r="B6" s="15"/>
      <c r="C6" s="15"/>
      <c r="D6" s="35"/>
      <c r="E6" s="17"/>
      <c r="F6" s="35"/>
      <c r="G6" s="44"/>
      <c r="H6" s="15" t="s">
        <v>8</v>
      </c>
      <c r="I6" s="15"/>
      <c r="J6" s="15"/>
      <c r="K6" s="236"/>
      <c r="L6" s="60"/>
      <c r="M6" s="237"/>
      <c r="N6" s="237"/>
      <c r="O6" s="238"/>
      <c r="P6" s="12"/>
    </row>
    <row r="7" spans="1:16" ht="26.25" customHeight="1" x14ac:dyDescent="0.3">
      <c r="A7" s="239" t="str">
        <f>+SUMMARY!A7</f>
        <v>INTERNAL LEADING PROJECT TEAM MEMBERS</v>
      </c>
      <c r="B7" s="241"/>
      <c r="C7" s="242"/>
      <c r="D7" s="239" t="str">
        <f>+SUMMARY!D7</f>
        <v>DELIVERY METHOD TYPE</v>
      </c>
      <c r="E7" s="25"/>
      <c r="F7" s="25"/>
      <c r="G7" s="26"/>
      <c r="H7" s="239" t="str">
        <f>+SUMMARY!H7</f>
        <v>CONTRACTOR CONTRACT TYPE (X)</v>
      </c>
      <c r="I7" s="25"/>
      <c r="J7" s="244"/>
      <c r="K7" s="239" t="str">
        <f>+SUMMARY!K7</f>
        <v>REPORT TYPE (X)</v>
      </c>
      <c r="L7" s="25"/>
      <c r="M7" s="244"/>
      <c r="N7" s="30"/>
      <c r="O7" s="245"/>
      <c r="P7" s="12"/>
    </row>
    <row r="8" spans="1:16" ht="26.25" customHeight="1" x14ac:dyDescent="0.3">
      <c r="A8" s="32" t="str">
        <f>+SUMMARY!A8</f>
        <v>PROJECT LEADER:</v>
      </c>
      <c r="B8" s="33"/>
      <c r="C8" s="356">
        <f>+SUMMARY!C8</f>
        <v>0</v>
      </c>
      <c r="D8" s="32" t="str">
        <f>+SUMMARY!D8</f>
        <v>EXTERNAL PROJECT MANAGER</v>
      </c>
      <c r="E8" s="33"/>
      <c r="F8" s="33"/>
      <c r="G8" s="246">
        <f>+SUMMARY!G8</f>
        <v>0</v>
      </c>
      <c r="H8" s="32" t="str">
        <f>+SUMMARY!H8</f>
        <v>LUMP SUM</v>
      </c>
      <c r="I8" s="33"/>
      <c r="J8" s="246">
        <f>+SUMMARY!J8</f>
        <v>0</v>
      </c>
      <c r="K8" s="32" t="str">
        <f>+SUMMARY!K8</f>
        <v>PROJECT CLOSE OUT</v>
      </c>
      <c r="L8" s="33"/>
      <c r="M8" s="33"/>
      <c r="N8" s="33">
        <f>+SUMMARY!N8</f>
        <v>0</v>
      </c>
      <c r="O8" s="246">
        <f>+SUMMARY!O8</f>
        <v>0</v>
      </c>
    </row>
    <row r="9" spans="1:16" ht="26.25" customHeight="1" x14ac:dyDescent="0.3">
      <c r="A9" s="32" t="str">
        <f>+SUMMARY!A9</f>
        <v>PROJECT MANAGER:</v>
      </c>
      <c r="B9" s="33"/>
      <c r="C9" s="356">
        <f>+SUMMARY!C9</f>
        <v>0</v>
      </c>
      <c r="D9" s="45"/>
      <c r="E9" s="46"/>
      <c r="F9" s="46"/>
      <c r="G9" s="41"/>
      <c r="H9" s="45"/>
      <c r="I9" s="46"/>
      <c r="J9" s="41"/>
      <c r="K9" s="32" t="str">
        <f>+SUMMARY!K9</f>
        <v>ANNUAL</v>
      </c>
      <c r="L9" s="33"/>
      <c r="M9" s="33"/>
      <c r="N9" s="33">
        <f>+SUMMARY!N9</f>
        <v>0</v>
      </c>
      <c r="O9" s="246">
        <f>+SUMMARY!O9</f>
        <v>0</v>
      </c>
    </row>
    <row r="10" spans="1:16" ht="26.25" customHeight="1" x14ac:dyDescent="0.3">
      <c r="A10" s="32" t="str">
        <f>+SUMMARY!A10</f>
        <v>PROJECT COMMISSIONER:</v>
      </c>
      <c r="B10" s="33"/>
      <c r="C10" s="356">
        <f>+SUMMARY!C10</f>
        <v>0</v>
      </c>
      <c r="D10" s="32" t="str">
        <f>+SUMMARY!D10</f>
        <v>INTERNAL PROJECT MANAGER</v>
      </c>
      <c r="E10" s="33"/>
      <c r="F10" s="33"/>
      <c r="G10" s="246">
        <f>+SUMMARY!G10</f>
        <v>0</v>
      </c>
      <c r="H10" s="32" t="str">
        <f>+SUMMARY!H10</f>
        <v>CONST MANAGER</v>
      </c>
      <c r="I10" s="33"/>
      <c r="J10" s="246">
        <f>+SUMMARY!J10</f>
        <v>0</v>
      </c>
      <c r="K10" s="32" t="str">
        <f>+SUMMARY!K10</f>
        <v>SPECIAL</v>
      </c>
      <c r="L10" s="33"/>
      <c r="M10" s="33"/>
      <c r="N10" s="33">
        <f>+SUMMARY!N10</f>
        <v>0</v>
      </c>
      <c r="O10" s="246">
        <f>+SUMMARY!O10</f>
        <v>0</v>
      </c>
      <c r="P10" s="12"/>
    </row>
    <row r="11" spans="1:16" ht="26.25" customHeight="1" x14ac:dyDescent="0.3">
      <c r="A11" s="32" t="str">
        <f>+SUMMARY!A11</f>
        <v>CLIENT:</v>
      </c>
      <c r="B11" s="1145">
        <f>+SUMMARY!B11</f>
        <v>0</v>
      </c>
      <c r="C11" s="1147"/>
      <c r="D11" s="45"/>
      <c r="E11" s="46"/>
      <c r="F11" s="46"/>
      <c r="G11" s="41"/>
      <c r="H11" s="45"/>
      <c r="I11" s="46"/>
      <c r="J11" s="41"/>
      <c r="K11" s="45"/>
      <c r="L11" s="46"/>
      <c r="M11" s="46"/>
      <c r="N11" s="46"/>
      <c r="O11" s="41"/>
      <c r="P11" s="12"/>
    </row>
    <row r="12" spans="1:16" ht="26.25" customHeight="1" x14ac:dyDescent="0.3">
      <c r="A12" s="541" t="str">
        <f>+SUMMARY!A12</f>
        <v>EXTERNAL LEADING PROJECT TEAM MEMBERS</v>
      </c>
      <c r="B12" s="241"/>
      <c r="C12" s="242"/>
      <c r="D12" s="1151" t="str">
        <f>+SUMMARY!D13</f>
        <v>INTERNAL PROJECT MANAGER, DESIGN AND SUPERVISION</v>
      </c>
      <c r="E12" s="1065"/>
      <c r="F12" s="1065"/>
      <c r="G12" s="252"/>
      <c r="H12" s="32" t="str">
        <f>+SUMMARY!H12</f>
        <v>TIME &amp; MATERIAL</v>
      </c>
      <c r="I12" s="33"/>
      <c r="J12" s="246">
        <f>+SUMMARY!J12</f>
        <v>0</v>
      </c>
      <c r="K12" s="239" t="str">
        <f>+SUMMARY!K12</f>
        <v>PROJECT TYPE</v>
      </c>
      <c r="L12" s="25"/>
      <c r="M12" s="25"/>
      <c r="N12" s="25"/>
      <c r="O12" s="244"/>
      <c r="P12" s="12"/>
    </row>
    <row r="13" spans="1:16" ht="26.25" customHeight="1" x14ac:dyDescent="0.3">
      <c r="A13" s="32" t="str">
        <f>+SUMMARY!A13</f>
        <v>PROJECT MANAGER:</v>
      </c>
      <c r="B13" s="33"/>
      <c r="C13" s="356">
        <f>+SUMMARY!C13</f>
        <v>0</v>
      </c>
      <c r="D13" s="1064"/>
      <c r="E13" s="1065"/>
      <c r="F13" s="1065"/>
      <c r="G13" s="246">
        <f>+SUMMARY!G13</f>
        <v>0</v>
      </c>
      <c r="H13" s="248"/>
      <c r="I13" s="249"/>
      <c r="J13" s="250"/>
      <c r="K13" s="1152">
        <f>+SUMMARY!K13</f>
        <v>0</v>
      </c>
      <c r="L13" s="1239"/>
      <c r="M13" s="1239"/>
      <c r="N13" s="1239"/>
      <c r="O13" s="1240"/>
      <c r="P13" s="12"/>
    </row>
    <row r="14" spans="1:16" ht="26.25" customHeight="1" x14ac:dyDescent="0.3">
      <c r="A14" s="32" t="str">
        <f>+SUMMARY!A14</f>
        <v>CONSULTANT:</v>
      </c>
      <c r="B14" s="33"/>
      <c r="C14" s="356">
        <f>+SUMMARY!C14</f>
        <v>0</v>
      </c>
      <c r="D14" s="248"/>
      <c r="E14" s="249"/>
      <c r="F14" s="249"/>
      <c r="G14" s="250"/>
      <c r="H14" s="32" t="str">
        <f>+SUMMARY!H14</f>
        <v>COST PLUS</v>
      </c>
      <c r="I14" s="33"/>
      <c r="J14" s="246">
        <f>+SUMMARY!J14</f>
        <v>0</v>
      </c>
      <c r="K14" s="45"/>
      <c r="L14" s="46"/>
      <c r="M14" s="46"/>
      <c r="N14" s="46"/>
      <c r="O14" s="41"/>
      <c r="P14" s="12"/>
    </row>
    <row r="15" spans="1:16" ht="26.25" customHeight="1" x14ac:dyDescent="0.3">
      <c r="A15" s="359" t="str">
        <f>+SUMMARY!A15</f>
        <v>GENERAL CONTRACTOR:</v>
      </c>
      <c r="B15" s="542"/>
      <c r="C15" s="356">
        <f>+SUMMARY!C15</f>
        <v>0</v>
      </c>
      <c r="D15" s="456"/>
      <c r="E15" s="457"/>
      <c r="F15" s="457"/>
      <c r="G15" s="458"/>
      <c r="H15" s="456"/>
      <c r="I15" s="457"/>
      <c r="J15" s="458"/>
      <c r="K15" s="459"/>
      <c r="L15" s="460"/>
      <c r="M15" s="460"/>
      <c r="N15" s="460"/>
      <c r="O15" s="461"/>
      <c r="P15" s="12"/>
    </row>
    <row r="16" spans="1:16" ht="19.5" customHeight="1" x14ac:dyDescent="0.3">
      <c r="A16" s="249"/>
      <c r="B16" s="15"/>
      <c r="C16" s="543"/>
      <c r="D16" s="544"/>
      <c r="E16" s="44"/>
      <c r="F16" s="44"/>
      <c r="G16" s="44"/>
      <c r="H16" s="44"/>
      <c r="I16" s="44"/>
      <c r="J16" s="44"/>
      <c r="K16" s="539"/>
      <c r="L16" s="46"/>
      <c r="M16" s="235"/>
      <c r="N16" s="235"/>
      <c r="O16" s="540"/>
      <c r="P16" s="12"/>
    </row>
    <row r="17" spans="1:16" ht="19.5" customHeight="1" x14ac:dyDescent="0.3">
      <c r="A17" s="249"/>
      <c r="B17" s="15"/>
      <c r="C17" s="543"/>
      <c r="D17" s="544"/>
      <c r="E17" s="57"/>
      <c r="F17" s="44"/>
      <c r="G17" s="44"/>
      <c r="H17" s="44"/>
      <c r="I17" s="44"/>
      <c r="J17" s="44"/>
      <c r="K17" s="539"/>
      <c r="L17" s="46"/>
      <c r="M17" s="235"/>
      <c r="N17" s="235"/>
      <c r="O17" s="540"/>
      <c r="P17" s="12"/>
    </row>
    <row r="18" spans="1:16" ht="19.5" customHeight="1" x14ac:dyDescent="0.4">
      <c r="A18" s="122" t="str">
        <f>+CONTRACTOR!A18</f>
        <v>CONTRACT AMOUNT</v>
      </c>
      <c r="B18" s="120"/>
      <c r="C18" s="120"/>
      <c r="D18" s="120"/>
      <c r="E18" s="66" t="s">
        <v>38</v>
      </c>
      <c r="F18" s="274"/>
      <c r="G18" s="464" t="str">
        <f>+'PRS-PROJECT'!J24</f>
        <v>COST / NASM</v>
      </c>
      <c r="H18" s="464" t="str">
        <f>+'PRS-PROJECT'!K24</f>
        <v>COST / GSM</v>
      </c>
      <c r="I18" s="120"/>
      <c r="J18" s="120"/>
      <c r="K18" s="120"/>
      <c r="L18" s="274"/>
      <c r="M18" s="175"/>
      <c r="N18" s="465"/>
      <c r="O18" s="466"/>
      <c r="P18" s="73"/>
    </row>
    <row r="19" spans="1:16" ht="19.5" customHeight="1" x14ac:dyDescent="0.3">
      <c r="A19" s="42" t="s">
        <v>28</v>
      </c>
      <c r="B19" s="5"/>
      <c r="E19" s="745"/>
      <c r="G19" s="467" t="e">
        <f>+E19/'PRS-PROJECT'!H25</f>
        <v>#DIV/0!</v>
      </c>
      <c r="H19" s="467" t="e">
        <f>+E19/'PRS-PROJECT'!I25</f>
        <v>#DIV/0!</v>
      </c>
      <c r="I19" s="67" t="s">
        <v>6</v>
      </c>
      <c r="J19" s="77"/>
      <c r="K19" s="131"/>
      <c r="L19" s="131"/>
      <c r="M19" s="131"/>
      <c r="N19" s="131"/>
      <c r="O19" s="132"/>
    </row>
    <row r="20" spans="1:16" ht="19.5" customHeight="1" x14ac:dyDescent="0.3">
      <c r="A20" s="42" t="s">
        <v>29</v>
      </c>
      <c r="B20" s="5"/>
      <c r="E20" s="756"/>
      <c r="J20" s="77"/>
      <c r="K20" s="5"/>
      <c r="L20" s="268"/>
      <c r="M20" s="269"/>
      <c r="N20" s="270"/>
      <c r="O20" s="271"/>
    </row>
    <row r="21" spans="1:16" ht="19.5" customHeight="1" x14ac:dyDescent="0.3">
      <c r="A21" s="42" t="s">
        <v>30</v>
      </c>
      <c r="B21" s="5"/>
      <c r="E21" s="746"/>
      <c r="G21" s="545"/>
      <c r="H21" s="545"/>
      <c r="I21" s="155"/>
      <c r="J21" s="77"/>
      <c r="K21" s="77"/>
      <c r="L21" s="5"/>
      <c r="M21" s="5"/>
      <c r="N21" s="5"/>
      <c r="O21" s="178"/>
    </row>
    <row r="22" spans="1:16" ht="19.5" customHeight="1" thickBot="1" x14ac:dyDescent="0.35">
      <c r="A22" s="42" t="s">
        <v>63</v>
      </c>
      <c r="B22" s="5"/>
      <c r="E22" s="468">
        <f>+E19+E20+E21</f>
        <v>0</v>
      </c>
      <c r="G22" s="467" t="e">
        <f>+E22/'PRS-PROJECT'!H27</f>
        <v>#DIV/0!</v>
      </c>
      <c r="H22" s="467" t="e">
        <f>+E22/'PRS-PROJECT'!I27</f>
        <v>#DIV/0!</v>
      </c>
      <c r="I22" s="79" t="s">
        <v>7</v>
      </c>
      <c r="J22" s="77"/>
      <c r="K22" s="77"/>
      <c r="L22" s="5"/>
      <c r="M22" s="5"/>
      <c r="N22" s="5"/>
      <c r="O22" s="178"/>
    </row>
    <row r="23" spans="1:16" ht="19.5" customHeight="1" thickTop="1" x14ac:dyDescent="0.3">
      <c r="A23" s="42" t="s">
        <v>32</v>
      </c>
      <c r="B23" s="5"/>
      <c r="E23" s="469">
        <f>(E22-E19)</f>
        <v>0</v>
      </c>
      <c r="G23" s="81"/>
      <c r="H23" s="82"/>
      <c r="I23" s="77"/>
      <c r="J23" s="77"/>
      <c r="K23" s="77"/>
      <c r="L23" s="5"/>
      <c r="M23" s="5"/>
      <c r="N23" s="5"/>
      <c r="O23" s="371"/>
    </row>
    <row r="24" spans="1:16" ht="19.5" customHeight="1" x14ac:dyDescent="0.3">
      <c r="A24" s="42" t="s">
        <v>33</v>
      </c>
      <c r="B24" s="5"/>
      <c r="E24" s="84" t="e">
        <f>+E23/E19</f>
        <v>#DIV/0!</v>
      </c>
      <c r="G24" s="84"/>
      <c r="H24" s="84"/>
      <c r="I24" s="84"/>
      <c r="J24" s="84"/>
      <c r="K24" s="84"/>
      <c r="L24" s="1170"/>
      <c r="M24" s="1170"/>
      <c r="N24" s="1170"/>
      <c r="O24" s="1171"/>
      <c r="P24" s="46"/>
    </row>
    <row r="25" spans="1:16" ht="19.5" customHeight="1" x14ac:dyDescent="0.3">
      <c r="A25" s="42"/>
      <c r="B25" s="5"/>
      <c r="E25" s="84"/>
      <c r="G25" s="84"/>
      <c r="H25" s="84"/>
      <c r="I25" s="84"/>
      <c r="J25" s="84"/>
      <c r="K25" s="810"/>
      <c r="L25" s="798"/>
      <c r="M25" s="1120"/>
      <c r="N25" s="1120"/>
      <c r="O25" s="1121"/>
      <c r="P25" s="46"/>
    </row>
    <row r="26" spans="1:16" ht="23.25" customHeight="1" x14ac:dyDescent="0.3">
      <c r="A26" s="1005" t="s">
        <v>289</v>
      </c>
      <c r="B26" s="1087"/>
      <c r="C26" s="1094"/>
      <c r="D26" s="1095"/>
      <c r="E26" s="1093" t="s">
        <v>290</v>
      </c>
      <c r="F26" s="1083"/>
      <c r="G26" s="1083"/>
      <c r="H26" s="1083"/>
      <c r="I26" s="1083"/>
      <c r="J26" s="1083"/>
      <c r="K26" s="1083"/>
      <c r="L26" s="1083"/>
      <c r="M26" s="1083"/>
      <c r="N26" s="1083"/>
      <c r="O26" s="1084"/>
      <c r="P26" s="46"/>
    </row>
    <row r="27" spans="1:16" ht="23.25" customHeight="1" x14ac:dyDescent="0.3">
      <c r="A27" s="1006"/>
      <c r="B27" s="1096"/>
      <c r="C27" s="1096"/>
      <c r="D27" s="1097"/>
      <c r="E27" s="1006"/>
      <c r="F27" s="1085"/>
      <c r="G27" s="1085"/>
      <c r="H27" s="1085"/>
      <c r="I27" s="1085"/>
      <c r="J27" s="1085"/>
      <c r="K27" s="1085"/>
      <c r="L27" s="1085"/>
      <c r="M27" s="1085"/>
      <c r="N27" s="1085"/>
      <c r="O27" s="1086"/>
    </row>
    <row r="28" spans="1:16" ht="19.5" customHeight="1" x14ac:dyDescent="0.3">
      <c r="A28" s="5"/>
      <c r="B28" s="5"/>
      <c r="C28" s="5"/>
      <c r="D28" s="5"/>
      <c r="E28" s="5"/>
      <c r="F28" s="5"/>
      <c r="G28" s="5"/>
      <c r="H28" s="5"/>
      <c r="I28" s="5"/>
      <c r="J28" s="5"/>
      <c r="K28" s="5"/>
      <c r="L28" s="5"/>
      <c r="M28" s="5"/>
      <c r="N28" s="5"/>
      <c r="O28" s="5"/>
    </row>
    <row r="29" spans="1:16" ht="19.5" customHeight="1" x14ac:dyDescent="0.3">
      <c r="A29" s="181"/>
      <c r="B29" s="181"/>
      <c r="C29" s="181"/>
      <c r="D29" s="181"/>
      <c r="E29" s="181"/>
      <c r="F29" s="181"/>
      <c r="G29" s="181"/>
      <c r="H29" s="181"/>
      <c r="I29" s="181"/>
      <c r="J29" s="181"/>
      <c r="K29" s="181"/>
      <c r="L29" s="181"/>
      <c r="M29" s="181"/>
      <c r="N29" s="181"/>
      <c r="O29" s="181"/>
    </row>
    <row r="30" spans="1:16" ht="19.5" customHeight="1" x14ac:dyDescent="0.4">
      <c r="A30" s="64" t="s">
        <v>5</v>
      </c>
      <c r="B30" s="5"/>
      <c r="C30" s="5"/>
      <c r="D30" s="5"/>
      <c r="E30" s="46"/>
      <c r="F30" s="91" t="str">
        <f>+CONTRACTOR!F30</f>
        <v xml:space="preserve">ESTIMATED </v>
      </c>
      <c r="G30" s="92"/>
      <c r="H30" s="93"/>
      <c r="I30" s="275" t="str">
        <f>+CONTRACTOR!I30</f>
        <v xml:space="preserve">ACTUAL </v>
      </c>
      <c r="J30" s="276"/>
      <c r="K30" s="277"/>
      <c r="L30" s="174"/>
      <c r="M30" s="1205" t="str">
        <f>+'PRS-PROJECT'!N37</f>
        <v xml:space="preserve"> VARIANCE </v>
      </c>
      <c r="N30" s="1206"/>
      <c r="O30" s="1207"/>
    </row>
    <row r="31" spans="1:16" ht="32.25" customHeight="1" x14ac:dyDescent="0.35">
      <c r="A31" s="158"/>
      <c r="B31" s="5"/>
      <c r="C31" s="5"/>
      <c r="D31" s="5"/>
      <c r="E31" s="46"/>
      <c r="F31" s="98" t="str">
        <f>+'PRS-PROJECT'!G38</f>
        <v xml:space="preserve">START DATE </v>
      </c>
      <c r="G31" s="98" t="str">
        <f>+'PRS-PROJECT'!H38</f>
        <v xml:space="preserve">END DATE  </v>
      </c>
      <c r="H31" s="99" t="str">
        <f>+'PRS-PROJECT'!I38</f>
        <v xml:space="preserve"> NUMBER OF DAYS </v>
      </c>
      <c r="I31" s="100" t="str">
        <f>+'PRS-PROJECT'!J38</f>
        <v xml:space="preserve">START DATE   </v>
      </c>
      <c r="J31" s="98" t="str">
        <f>+'PRS-PROJECT'!K38</f>
        <v xml:space="preserve">END DATE  </v>
      </c>
      <c r="K31" s="98" t="str">
        <f>+'PRS-PROJECT'!L38</f>
        <v xml:space="preserve">NUMBER OF DAYS </v>
      </c>
      <c r="L31" s="268"/>
      <c r="M31" s="1258" t="str">
        <f>+'PRS-PROJECT'!N38</f>
        <v xml:space="preserve"> (ACT-EST)</v>
      </c>
      <c r="N31" s="1259"/>
      <c r="O31" s="1260"/>
    </row>
    <row r="32" spans="1:16" ht="19.5" customHeight="1" x14ac:dyDescent="0.3">
      <c r="A32" s="1106" t="str">
        <f>+'PRS-PROJECT'!A40</f>
        <v>3. DESIGN MANAGEMENT, DRAWINGS</v>
      </c>
      <c r="B32" s="1106"/>
      <c r="C32" s="1106"/>
      <c r="D32" s="1106"/>
      <c r="E32" s="1107"/>
      <c r="F32" s="222"/>
      <c r="G32" s="106">
        <f>+'PRS-PROJECT'!H40</f>
        <v>0</v>
      </c>
      <c r="H32" s="107">
        <f>+DAYS360(F32,G32,TRUE)</f>
        <v>0</v>
      </c>
      <c r="I32" s="222"/>
      <c r="J32" s="106">
        <f>+'PRS-PROJECT'!K40</f>
        <v>0</v>
      </c>
      <c r="K32" s="285">
        <f>+DAYS360(I32,J32,TRUE)</f>
        <v>0</v>
      </c>
      <c r="L32" s="67"/>
      <c r="M32" s="1208">
        <f>+K32-H32</f>
        <v>0</v>
      </c>
      <c r="N32" s="1209"/>
      <c r="O32" s="1210"/>
    </row>
    <row r="33" spans="1:16" ht="19.5" customHeight="1" x14ac:dyDescent="0.3">
      <c r="A33" s="1106" t="str">
        <f>+'PRS-PROJECT'!A41</f>
        <v>4. BID PROCUREMENT</v>
      </c>
      <c r="B33" s="1106"/>
      <c r="C33" s="1106"/>
      <c r="D33" s="1106"/>
      <c r="E33" s="1107"/>
      <c r="F33" s="106">
        <f>+'PRS-PROJECT'!G41</f>
        <v>0</v>
      </c>
      <c r="G33" s="106">
        <f>+'PRS-PROJECT'!H41</f>
        <v>0</v>
      </c>
      <c r="H33" s="286">
        <f>+DAYS360(F33,G33,TRUE)</f>
        <v>0</v>
      </c>
      <c r="I33" s="106">
        <f>+'PRS-PROJECT'!J41</f>
        <v>0</v>
      </c>
      <c r="J33" s="106">
        <f>+'PRS-PROJECT'!K41</f>
        <v>0</v>
      </c>
      <c r="K33" s="109">
        <f>+DAYS360(I33,J33,TRUE)</f>
        <v>0</v>
      </c>
      <c r="L33" s="5"/>
      <c r="M33" s="1208">
        <f>+K33-H33</f>
        <v>0</v>
      </c>
      <c r="N33" s="1209"/>
      <c r="O33" s="1210"/>
    </row>
    <row r="34" spans="1:16" ht="19.5" customHeight="1" x14ac:dyDescent="0.3">
      <c r="A34" s="1106" t="s">
        <v>13</v>
      </c>
      <c r="B34" s="1106"/>
      <c r="C34" s="1106"/>
      <c r="D34" s="1106"/>
      <c r="E34" s="1107"/>
      <c r="F34" s="106">
        <f>+'PRS-PROJECT'!G42</f>
        <v>0</v>
      </c>
      <c r="G34" s="106">
        <f>+'PRS-PROJECT'!H42</f>
        <v>0</v>
      </c>
      <c r="H34" s="286">
        <f>+DAYS360(F34,G34,TRUE)</f>
        <v>0</v>
      </c>
      <c r="I34" s="106">
        <f>+'PRS-PROJECT'!J42</f>
        <v>0</v>
      </c>
      <c r="J34" s="106">
        <f>+'PRS-PROJECT'!K42</f>
        <v>0</v>
      </c>
      <c r="K34" s="287">
        <f>+DAYS360(I34,J34,TRUE)</f>
        <v>0</v>
      </c>
      <c r="L34" s="67"/>
      <c r="M34" s="1208">
        <f>+K34-H34</f>
        <v>0</v>
      </c>
      <c r="N34" s="1209"/>
      <c r="O34" s="1210"/>
    </row>
    <row r="35" spans="1:16" ht="19.5" customHeight="1" x14ac:dyDescent="0.3">
      <c r="A35" s="288" t="s">
        <v>62</v>
      </c>
      <c r="B35" s="290"/>
      <c r="C35" s="290"/>
      <c r="D35" s="290"/>
      <c r="E35" s="290"/>
      <c r="F35" s="819">
        <f>+'PRS-PROJECT'!G43</f>
        <v>0</v>
      </c>
      <c r="G35" s="819">
        <f>+'PRS-PROJECT'!H43</f>
        <v>0</v>
      </c>
      <c r="H35" s="286">
        <f>+DAYS360(F35,G35,TRUE)</f>
        <v>0</v>
      </c>
      <c r="I35" s="819">
        <f>+'PRS-PROJECT'!J43</f>
        <v>0</v>
      </c>
      <c r="J35" s="819">
        <f>+'PRS-PROJECT'!K43</f>
        <v>0</v>
      </c>
      <c r="K35" s="109">
        <f>+DAYS360(I35,J35,TRUE)</f>
        <v>0</v>
      </c>
      <c r="L35" s="5"/>
      <c r="M35" s="1208">
        <f>+K35-H35</f>
        <v>0</v>
      </c>
      <c r="N35" s="1209"/>
      <c r="O35" s="1210"/>
    </row>
    <row r="36" spans="1:16" ht="19.5" customHeight="1" x14ac:dyDescent="0.35">
      <c r="A36" s="158" t="s">
        <v>283</v>
      </c>
      <c r="B36" s="294"/>
      <c r="C36" s="5"/>
      <c r="D36" s="5"/>
      <c r="E36" s="46"/>
      <c r="F36" s="114"/>
      <c r="G36" s="114"/>
      <c r="H36" s="118">
        <f>SUM(H32:H35)</f>
        <v>0</v>
      </c>
      <c r="I36" s="46"/>
      <c r="J36" s="117"/>
      <c r="K36" s="118">
        <f>SUM(K32:K35)</f>
        <v>0</v>
      </c>
      <c r="L36" s="5"/>
      <c r="M36" s="5"/>
      <c r="N36" s="5"/>
      <c r="O36" s="178"/>
    </row>
    <row r="37" spans="1:16" ht="19.5" customHeight="1" x14ac:dyDescent="0.3">
      <c r="A37" s="42" t="s">
        <v>272</v>
      </c>
      <c r="B37" s="5"/>
      <c r="C37" s="5"/>
      <c r="D37" s="5"/>
      <c r="E37" s="46"/>
      <c r="F37" s="114"/>
      <c r="G37" s="114"/>
      <c r="H37" s="269"/>
      <c r="I37" s="46"/>
      <c r="J37" s="46" t="s">
        <v>8</v>
      </c>
      <c r="K37" s="118">
        <f>+K36-H36</f>
        <v>0</v>
      </c>
      <c r="L37" s="1170"/>
      <c r="M37" s="1170"/>
      <c r="N37" s="1170"/>
      <c r="O37" s="1171"/>
    </row>
    <row r="38" spans="1:16" ht="19.5" customHeight="1" x14ac:dyDescent="0.3">
      <c r="A38" s="42" t="s">
        <v>273</v>
      </c>
      <c r="B38" s="5"/>
      <c r="C38" s="5"/>
      <c r="D38" s="5"/>
      <c r="E38" s="46"/>
      <c r="F38" s="46"/>
      <c r="G38" s="5"/>
      <c r="H38" s="269"/>
      <c r="I38" s="46"/>
      <c r="J38" s="46"/>
      <c r="K38" s="119" t="e">
        <f>+K37/H36</f>
        <v>#DIV/0!</v>
      </c>
      <c r="L38" s="798"/>
      <c r="M38" s="1120"/>
      <c r="N38" s="1120"/>
      <c r="O38" s="1121"/>
    </row>
    <row r="39" spans="1:16" ht="23.25" customHeight="1" x14ac:dyDescent="0.3">
      <c r="A39" s="1005" t="s">
        <v>289</v>
      </c>
      <c r="B39" s="1087"/>
      <c r="C39" s="1094"/>
      <c r="D39" s="1095"/>
      <c r="E39" s="1093" t="s">
        <v>290</v>
      </c>
      <c r="F39" s="1083"/>
      <c r="G39" s="1083"/>
      <c r="H39" s="1083"/>
      <c r="I39" s="1083"/>
      <c r="J39" s="1083"/>
      <c r="K39" s="1083"/>
      <c r="L39" s="1083"/>
      <c r="M39" s="1083"/>
      <c r="N39" s="1083"/>
      <c r="O39" s="1084"/>
      <c r="P39" s="46"/>
    </row>
    <row r="40" spans="1:16" ht="23.25" customHeight="1" x14ac:dyDescent="0.3">
      <c r="A40" s="1006"/>
      <c r="B40" s="1096"/>
      <c r="C40" s="1096"/>
      <c r="D40" s="1097"/>
      <c r="E40" s="1006"/>
      <c r="F40" s="1085"/>
      <c r="G40" s="1085"/>
      <c r="H40" s="1085"/>
      <c r="I40" s="1085"/>
      <c r="J40" s="1085"/>
      <c r="K40" s="1085"/>
      <c r="L40" s="1085"/>
      <c r="M40" s="1085"/>
      <c r="N40" s="1085"/>
      <c r="O40" s="1086"/>
    </row>
    <row r="41" spans="1:16" ht="19.5" customHeight="1" x14ac:dyDescent="0.3">
      <c r="A41" s="5"/>
      <c r="B41" s="5"/>
      <c r="C41" s="5"/>
      <c r="D41" s="5"/>
      <c r="E41" s="5"/>
      <c r="F41" s="5"/>
      <c r="G41" s="5"/>
      <c r="H41" s="5"/>
      <c r="I41" s="5"/>
      <c r="J41" s="5"/>
      <c r="K41" s="5"/>
      <c r="L41" s="5"/>
      <c r="M41" s="5"/>
      <c r="N41" s="5"/>
      <c r="O41" s="155"/>
    </row>
    <row r="42" spans="1:16" ht="19.5" customHeight="1" x14ac:dyDescent="0.3">
      <c r="A42" s="5"/>
      <c r="B42" s="5"/>
      <c r="C42" s="5"/>
      <c r="D42" s="5"/>
      <c r="E42" s="5"/>
      <c r="F42" s="5"/>
      <c r="G42" s="5"/>
      <c r="H42" s="5"/>
      <c r="I42" s="5"/>
      <c r="J42" s="5"/>
      <c r="K42" s="181"/>
      <c r="L42" s="181"/>
      <c r="M42" s="181"/>
      <c r="N42" s="181"/>
      <c r="O42" s="128"/>
    </row>
    <row r="43" spans="1:16" ht="18.75" customHeight="1" x14ac:dyDescent="0.3">
      <c r="A43" s="1249" t="s">
        <v>626</v>
      </c>
      <c r="B43" s="1264" t="s">
        <v>226</v>
      </c>
      <c r="C43" s="1265"/>
      <c r="D43" s="1266"/>
      <c r="E43" s="120"/>
      <c r="F43" s="120"/>
      <c r="G43" s="120"/>
      <c r="H43" s="120"/>
      <c r="I43" s="120"/>
      <c r="J43" s="120"/>
      <c r="K43" s="123" t="s">
        <v>60</v>
      </c>
      <c r="L43" s="546"/>
      <c r="M43" s="386">
        <f>+D68*100</f>
        <v>0</v>
      </c>
      <c r="N43" s="298" t="s">
        <v>0</v>
      </c>
      <c r="O43" s="299">
        <v>100</v>
      </c>
    </row>
    <row r="44" spans="1:16" ht="24.75" customHeight="1" x14ac:dyDescent="0.35">
      <c r="A44" s="1250"/>
      <c r="B44" s="1267"/>
      <c r="C44" s="1268"/>
      <c r="D44" s="1269"/>
      <c r="E44" s="46"/>
      <c r="F44" s="301" t="s">
        <v>81</v>
      </c>
      <c r="G44" s="302" t="s">
        <v>101</v>
      </c>
      <c r="H44" s="302" t="s">
        <v>82</v>
      </c>
      <c r="I44" s="303" t="s">
        <v>287</v>
      </c>
      <c r="J44" s="304"/>
      <c r="K44" s="46"/>
      <c r="L44" s="5"/>
      <c r="N44" s="155"/>
      <c r="O44" s="41"/>
    </row>
    <row r="45" spans="1:16" ht="24.75" customHeight="1" x14ac:dyDescent="0.35">
      <c r="A45" s="547" t="s">
        <v>276</v>
      </c>
      <c r="B45" s="46"/>
      <c r="C45" s="300"/>
      <c r="D45" s="46"/>
      <c r="E45" s="46"/>
      <c r="F45" s="305" t="s">
        <v>578</v>
      </c>
      <c r="G45" s="306" t="s">
        <v>100</v>
      </c>
      <c r="H45" s="306" t="s">
        <v>99</v>
      </c>
      <c r="I45" s="307" t="s">
        <v>579</v>
      </c>
      <c r="J45" s="1255" t="str">
        <f>+SUMMARY!E143</f>
        <v>REASONS (IF 50% OR LESS)</v>
      </c>
      <c r="K45" s="1256"/>
      <c r="L45" s="1256"/>
      <c r="M45" s="1256"/>
      <c r="N45" s="1256"/>
      <c r="O45" s="1257"/>
    </row>
    <row r="46" spans="1:16" ht="18" customHeight="1" x14ac:dyDescent="0.35">
      <c r="A46" s="440" t="s">
        <v>619</v>
      </c>
      <c r="B46" s="548"/>
      <c r="C46" s="548"/>
      <c r="D46" s="422"/>
      <c r="E46" s="549"/>
      <c r="F46" s="310">
        <v>0.25</v>
      </c>
      <c r="G46" s="311">
        <v>0.5</v>
      </c>
      <c r="H46" s="311">
        <v>0.75</v>
      </c>
      <c r="I46" s="312">
        <v>1</v>
      </c>
      <c r="J46" s="97"/>
      <c r="K46" s="97"/>
      <c r="L46" s="97"/>
      <c r="M46" s="402"/>
      <c r="N46" s="111"/>
      <c r="O46" s="550"/>
    </row>
    <row r="47" spans="1:16" ht="37.5" customHeight="1" x14ac:dyDescent="0.3">
      <c r="A47" s="1253" t="s">
        <v>35</v>
      </c>
      <c r="B47" s="1254"/>
      <c r="C47" s="1254"/>
      <c r="D47" s="1254"/>
      <c r="E47" s="551">
        <v>1</v>
      </c>
      <c r="F47" s="530"/>
      <c r="G47" s="531"/>
      <c r="H47" s="532"/>
      <c r="I47" s="731"/>
      <c r="J47" s="1261"/>
      <c r="K47" s="1262"/>
      <c r="L47" s="1262"/>
      <c r="M47" s="1262"/>
      <c r="N47" s="1262"/>
      <c r="O47" s="1263"/>
      <c r="P47" s="429" t="str">
        <f>IF(F47="X",+F$46," ")&amp;IF(G47="x",+G$46," ")&amp;IF(H47="x",+H$46," ")&amp;IF(I47="x",+I$46," ")</f>
        <v xml:space="preserve">    </v>
      </c>
    </row>
    <row r="48" spans="1:16" ht="37.5" customHeight="1" x14ac:dyDescent="0.3">
      <c r="A48" s="1190" t="s">
        <v>98</v>
      </c>
      <c r="B48" s="1224"/>
      <c r="C48" s="1224"/>
      <c r="D48" s="1224"/>
      <c r="E48" s="552">
        <v>2</v>
      </c>
      <c r="F48" s="224"/>
      <c r="G48" s="225"/>
      <c r="H48" s="226"/>
      <c r="I48" s="349"/>
      <c r="J48" s="1244"/>
      <c r="K48" s="1113"/>
      <c r="L48" s="1113"/>
      <c r="M48" s="1113"/>
      <c r="N48" s="1113"/>
      <c r="O48" s="1114"/>
      <c r="P48" s="429" t="str">
        <f>IF(F48="X",+F$46," ")&amp;IF(G48="x",+G$46," ")&amp;IF(H48="x",+H$46," ")&amp;IF(I48="x",+I$46," ")</f>
        <v xml:space="preserve">    </v>
      </c>
    </row>
    <row r="49" spans="1:16" ht="37.5" customHeight="1" x14ac:dyDescent="0.3">
      <c r="A49" s="1190" t="s">
        <v>44</v>
      </c>
      <c r="B49" s="1224"/>
      <c r="C49" s="1224"/>
      <c r="D49" s="1224"/>
      <c r="E49" s="552">
        <v>3</v>
      </c>
      <c r="F49" s="224"/>
      <c r="G49" s="225"/>
      <c r="H49" s="226"/>
      <c r="I49" s="349"/>
      <c r="J49" s="1244"/>
      <c r="K49" s="1113"/>
      <c r="L49" s="1113"/>
      <c r="M49" s="1113"/>
      <c r="N49" s="1113"/>
      <c r="O49" s="1114"/>
      <c r="P49" s="429" t="str">
        <f>IF(F49="X",+F$46," ")&amp;IF(G49="x",+G$46," ")&amp;IF(H49="x",+H$46," ")&amp;IF(I49="x",+I$46," ")</f>
        <v xml:space="preserve">    </v>
      </c>
    </row>
    <row r="50" spans="1:16" ht="37.5" customHeight="1" x14ac:dyDescent="0.3">
      <c r="A50" s="1190" t="s">
        <v>45</v>
      </c>
      <c r="B50" s="1224"/>
      <c r="C50" s="1224"/>
      <c r="D50" s="1224"/>
      <c r="E50" s="552">
        <v>4</v>
      </c>
      <c r="F50" s="224"/>
      <c r="G50" s="225"/>
      <c r="H50" s="226"/>
      <c r="I50" s="349"/>
      <c r="J50" s="1244"/>
      <c r="K50" s="1113"/>
      <c r="L50" s="1113"/>
      <c r="M50" s="1113"/>
      <c r="N50" s="1113"/>
      <c r="O50" s="1114"/>
      <c r="P50" s="429" t="str">
        <f>IF(F50="X",+F$46," ")&amp;IF(G50="x",+G$46," ")&amp;IF(H50="x",+H$46," ")&amp;IF(I50="x",+I$46," ")</f>
        <v xml:space="preserve">    </v>
      </c>
    </row>
    <row r="51" spans="1:16" ht="18" customHeight="1" x14ac:dyDescent="0.35">
      <c r="A51" s="553" t="s">
        <v>620</v>
      </c>
      <c r="B51" s="554"/>
      <c r="C51" s="555"/>
      <c r="D51" s="422"/>
      <c r="E51" s="422"/>
      <c r="F51" s="796"/>
      <c r="G51" s="797"/>
      <c r="H51" s="321"/>
      <c r="I51" s="321"/>
      <c r="J51" s="1248"/>
      <c r="K51" s="1124"/>
      <c r="L51" s="1124"/>
      <c r="M51" s="1124"/>
      <c r="N51" s="1124"/>
      <c r="O51" s="1125"/>
      <c r="P51" s="296"/>
    </row>
    <row r="52" spans="1:16" ht="37.5" customHeight="1" x14ac:dyDescent="0.3">
      <c r="A52" s="1190" t="s">
        <v>34</v>
      </c>
      <c r="B52" s="1224"/>
      <c r="C52" s="1224"/>
      <c r="D52" s="1224"/>
      <c r="E52" s="552">
        <v>5</v>
      </c>
      <c r="F52" s="224"/>
      <c r="G52" s="225"/>
      <c r="H52" s="228"/>
      <c r="I52" s="349"/>
      <c r="J52" s="1244"/>
      <c r="K52" s="1113"/>
      <c r="L52" s="1113"/>
      <c r="M52" s="1113"/>
      <c r="N52" s="1113"/>
      <c r="O52" s="1114"/>
      <c r="P52" s="429" t="str">
        <f t="shared" ref="P52:P57" si="0">IF(F52="X",+F$46," ")&amp;IF(G52="x",+G$46," ")&amp;IF(H52="x",+H$46," ")&amp;IF(I52="x",+I$46," ")</f>
        <v xml:space="preserve">    </v>
      </c>
    </row>
    <row r="53" spans="1:16" ht="37.5" customHeight="1" x14ac:dyDescent="0.3">
      <c r="A53" s="1190" t="s">
        <v>64</v>
      </c>
      <c r="B53" s="1224"/>
      <c r="C53" s="1224"/>
      <c r="D53" s="1224"/>
      <c r="E53" s="552">
        <v>6</v>
      </c>
      <c r="F53" s="224"/>
      <c r="G53" s="352"/>
      <c r="H53" s="353"/>
      <c r="I53" s="349"/>
      <c r="J53" s="1244"/>
      <c r="K53" s="1113"/>
      <c r="L53" s="1113"/>
      <c r="M53" s="1113"/>
      <c r="N53" s="1113"/>
      <c r="O53" s="1114"/>
      <c r="P53" s="429" t="str">
        <f t="shared" si="0"/>
        <v xml:space="preserve">    </v>
      </c>
    </row>
    <row r="54" spans="1:16" ht="37.5" customHeight="1" x14ac:dyDescent="0.3">
      <c r="A54" s="1190" t="s">
        <v>258</v>
      </c>
      <c r="B54" s="1224"/>
      <c r="C54" s="1224"/>
      <c r="D54" s="1224"/>
      <c r="E54" s="552">
        <v>7</v>
      </c>
      <c r="F54" s="224"/>
      <c r="G54" s="352"/>
      <c r="H54" s="353"/>
      <c r="I54" s="349"/>
      <c r="J54" s="1244"/>
      <c r="K54" s="1113"/>
      <c r="L54" s="1113"/>
      <c r="M54" s="1113"/>
      <c r="N54" s="1113"/>
      <c r="O54" s="1114"/>
      <c r="P54" s="429" t="str">
        <f t="shared" si="0"/>
        <v xml:space="preserve">    </v>
      </c>
    </row>
    <row r="55" spans="1:16" ht="37.5" customHeight="1" x14ac:dyDescent="0.3">
      <c r="A55" s="1190" t="s">
        <v>36</v>
      </c>
      <c r="B55" s="1224"/>
      <c r="C55" s="1224"/>
      <c r="D55" s="1224"/>
      <c r="E55" s="552">
        <v>8</v>
      </c>
      <c r="F55" s="224"/>
      <c r="G55" s="352"/>
      <c r="H55" s="353"/>
      <c r="I55" s="349"/>
      <c r="J55" s="1244"/>
      <c r="K55" s="1113"/>
      <c r="L55" s="1113"/>
      <c r="M55" s="1113"/>
      <c r="N55" s="1113"/>
      <c r="O55" s="1114"/>
      <c r="P55" s="429" t="str">
        <f t="shared" si="0"/>
        <v xml:space="preserve">    </v>
      </c>
    </row>
    <row r="56" spans="1:16" ht="37.5" customHeight="1" x14ac:dyDescent="0.3">
      <c r="A56" s="1190" t="s">
        <v>43</v>
      </c>
      <c r="B56" s="1224"/>
      <c r="C56" s="1224"/>
      <c r="D56" s="1224"/>
      <c r="E56" s="552">
        <v>9</v>
      </c>
      <c r="F56" s="224"/>
      <c r="G56" s="352"/>
      <c r="H56" s="353"/>
      <c r="I56" s="349"/>
      <c r="J56" s="1244"/>
      <c r="K56" s="1113"/>
      <c r="L56" s="1113"/>
      <c r="M56" s="1113"/>
      <c r="N56" s="1113"/>
      <c r="O56" s="1114"/>
      <c r="P56" s="429" t="str">
        <f t="shared" si="0"/>
        <v xml:space="preserve">    </v>
      </c>
    </row>
    <row r="57" spans="1:16" ht="37.5" customHeight="1" x14ac:dyDescent="0.3">
      <c r="A57" s="1190" t="s">
        <v>40</v>
      </c>
      <c r="B57" s="1224"/>
      <c r="C57" s="1224"/>
      <c r="D57" s="1224"/>
      <c r="E57" s="552">
        <v>10</v>
      </c>
      <c r="F57" s="224"/>
      <c r="G57" s="352"/>
      <c r="H57" s="353"/>
      <c r="I57" s="349"/>
      <c r="J57" s="1244"/>
      <c r="K57" s="1113"/>
      <c r="L57" s="1113"/>
      <c r="M57" s="1113"/>
      <c r="N57" s="1113"/>
      <c r="O57" s="1114"/>
      <c r="P57" s="429" t="str">
        <f t="shared" si="0"/>
        <v xml:space="preserve">    </v>
      </c>
    </row>
    <row r="58" spans="1:16" ht="18" customHeight="1" x14ac:dyDescent="0.35">
      <c r="A58" s="556" t="s">
        <v>621</v>
      </c>
      <c r="B58" s="557"/>
      <c r="C58" s="555"/>
      <c r="D58" s="422"/>
      <c r="E58" s="422"/>
      <c r="F58" s="558"/>
      <c r="G58" s="432"/>
      <c r="H58" s="433"/>
      <c r="I58" s="433"/>
      <c r="J58" s="1248"/>
      <c r="K58" s="1124"/>
      <c r="L58" s="1124"/>
      <c r="M58" s="1124"/>
      <c r="N58" s="1124"/>
      <c r="O58" s="1125"/>
      <c r="P58" s="296"/>
    </row>
    <row r="59" spans="1:16" ht="38.25" customHeight="1" x14ac:dyDescent="0.3">
      <c r="A59" s="1188" t="s">
        <v>37</v>
      </c>
      <c r="B59" s="1224"/>
      <c r="C59" s="1224"/>
      <c r="D59" s="1224"/>
      <c r="E59" s="552">
        <v>11</v>
      </c>
      <c r="F59" s="224"/>
      <c r="G59" s="352"/>
      <c r="H59" s="353"/>
      <c r="I59" s="351"/>
      <c r="J59" s="1244"/>
      <c r="K59" s="1113"/>
      <c r="L59" s="1113"/>
      <c r="M59" s="1113"/>
      <c r="N59" s="1113"/>
      <c r="O59" s="1114"/>
      <c r="P59" s="429" t="str">
        <f>IF(F59="X",+F$46," ")&amp;IF(G59="x",+G$46," ")&amp;IF(H59="x",+H$46," ")&amp;IF(I59="x",+I$46," ")</f>
        <v xml:space="preserve">    </v>
      </c>
    </row>
    <row r="60" spans="1:16" ht="38.25" customHeight="1" x14ac:dyDescent="0.3">
      <c r="A60" s="1190" t="s">
        <v>41</v>
      </c>
      <c r="B60" s="1224"/>
      <c r="C60" s="1224"/>
      <c r="D60" s="1224"/>
      <c r="E60" s="552">
        <v>12</v>
      </c>
      <c r="F60" s="224"/>
      <c r="G60" s="352"/>
      <c r="H60" s="353"/>
      <c r="I60" s="351"/>
      <c r="J60" s="1244"/>
      <c r="K60" s="1113"/>
      <c r="L60" s="1113"/>
      <c r="M60" s="1113"/>
      <c r="N60" s="1113"/>
      <c r="O60" s="1114"/>
      <c r="P60" s="429" t="str">
        <f>IF(F60="X",+F$46," ")&amp;IF(G60="x",+G$46," ")&amp;IF(H60="x",+H$46," ")&amp;IF(I60="x",+I$46," ")</f>
        <v xml:space="preserve">    </v>
      </c>
    </row>
    <row r="61" spans="1:16" ht="38.25" customHeight="1" x14ac:dyDescent="0.3">
      <c r="A61" s="1188" t="s">
        <v>42</v>
      </c>
      <c r="B61" s="1224"/>
      <c r="C61" s="1224"/>
      <c r="D61" s="1224"/>
      <c r="E61" s="552">
        <v>13</v>
      </c>
      <c r="F61" s="224"/>
      <c r="G61" s="352"/>
      <c r="H61" s="353"/>
      <c r="I61" s="351"/>
      <c r="J61" s="1244"/>
      <c r="K61" s="1113"/>
      <c r="L61" s="1113"/>
      <c r="M61" s="1113"/>
      <c r="N61" s="1113"/>
      <c r="O61" s="1114"/>
      <c r="P61" s="429" t="str">
        <f>IF(F61="X",+F$46," ")&amp;IF(G61="x",+G$46," ")&amp;IF(H61="x",+H$46," ")&amp;IF(I61="x",+I$46," ")</f>
        <v xml:space="preserve">    </v>
      </c>
    </row>
    <row r="62" spans="1:16" ht="38.25" customHeight="1" x14ac:dyDescent="0.3">
      <c r="A62" s="1190" t="s">
        <v>39</v>
      </c>
      <c r="B62" s="1224"/>
      <c r="C62" s="1224"/>
      <c r="D62" s="1224"/>
      <c r="E62" s="552">
        <v>14</v>
      </c>
      <c r="F62" s="224"/>
      <c r="G62" s="352"/>
      <c r="H62" s="353"/>
      <c r="I62" s="351"/>
      <c r="J62" s="1244"/>
      <c r="K62" s="1113"/>
      <c r="L62" s="1113"/>
      <c r="M62" s="1113"/>
      <c r="N62" s="1113"/>
      <c r="O62" s="1114"/>
      <c r="P62" s="429" t="str">
        <f>IF(F62="X",+F$46," ")&amp;IF(G62="x",+G$46," ")&amp;IF(H62="x",+H$46," ")&amp;IF(I62="x",+I$46," ")</f>
        <v xml:space="preserve">    </v>
      </c>
    </row>
    <row r="63" spans="1:16" ht="18" customHeight="1" x14ac:dyDescent="0.35">
      <c r="A63" s="556" t="s">
        <v>622</v>
      </c>
      <c r="B63" s="557"/>
      <c r="C63" s="555"/>
      <c r="D63" s="422"/>
      <c r="E63" s="422"/>
      <c r="F63" s="558"/>
      <c r="G63" s="432"/>
      <c r="H63" s="433"/>
      <c r="I63" s="433"/>
      <c r="J63" s="1248"/>
      <c r="K63" s="1124"/>
      <c r="L63" s="1124"/>
      <c r="M63" s="1124"/>
      <c r="N63" s="1124"/>
      <c r="O63" s="1125"/>
      <c r="P63" s="296"/>
    </row>
    <row r="64" spans="1:16" ht="38.25" customHeight="1" x14ac:dyDescent="0.3">
      <c r="A64" s="1190" t="s">
        <v>48</v>
      </c>
      <c r="B64" s="1224"/>
      <c r="C64" s="1224"/>
      <c r="D64" s="1224"/>
      <c r="E64" s="552">
        <v>15</v>
      </c>
      <c r="F64" s="224"/>
      <c r="G64" s="225"/>
      <c r="H64" s="228"/>
      <c r="I64" s="349"/>
      <c r="J64" s="1244"/>
      <c r="K64" s="1113"/>
      <c r="L64" s="1113"/>
      <c r="M64" s="1113"/>
      <c r="N64" s="1113"/>
      <c r="O64" s="1114"/>
      <c r="P64" s="429" t="str">
        <f>IF(F64="X",+F$46," ")&amp;IF(G64="x",+G$46," ")&amp;IF(H64="x",+H$46," ")&amp;IF(I64="x",+I$46," ")</f>
        <v xml:space="preserve">    </v>
      </c>
    </row>
    <row r="65" spans="1:16" ht="38.25" customHeight="1" x14ac:dyDescent="0.3">
      <c r="A65" s="1188" t="s">
        <v>46</v>
      </c>
      <c r="B65" s="1224"/>
      <c r="C65" s="1224"/>
      <c r="D65" s="1224"/>
      <c r="E65" s="552">
        <v>16</v>
      </c>
      <c r="F65" s="224"/>
      <c r="G65" s="225"/>
      <c r="H65" s="228"/>
      <c r="I65" s="349"/>
      <c r="J65" s="1244"/>
      <c r="K65" s="1113"/>
      <c r="L65" s="1113"/>
      <c r="M65" s="1113"/>
      <c r="N65" s="1113"/>
      <c r="O65" s="1114"/>
      <c r="P65" s="429" t="str">
        <f>IF(F65="X",+F$46," ")&amp;IF(G65="x",+G$46," ")&amp;IF(H65="x",+H$46," ")&amp;IF(I65="x",+I$46," ")</f>
        <v xml:space="preserve">    </v>
      </c>
    </row>
    <row r="66" spans="1:16" ht="38.25" customHeight="1" x14ac:dyDescent="0.3">
      <c r="A66" s="1251" t="s">
        <v>47</v>
      </c>
      <c r="B66" s="1252"/>
      <c r="C66" s="1252"/>
      <c r="D66" s="1252"/>
      <c r="E66" s="559">
        <v>17</v>
      </c>
      <c r="F66" s="229"/>
      <c r="G66" s="230"/>
      <c r="H66" s="231"/>
      <c r="I66" s="732"/>
      <c r="J66" s="1245"/>
      <c r="K66" s="1246"/>
      <c r="L66" s="1246"/>
      <c r="M66" s="1246"/>
      <c r="N66" s="1246"/>
      <c r="O66" s="1247"/>
      <c r="P66" s="429" t="str">
        <f>IF(F66="X",+F$46," ")&amp;IF(G66="x",+G$46," ")&amp;IF(H66="x",+H$46," ")&amp;IF(I66="x",+I$46," ")</f>
        <v xml:space="preserve">    </v>
      </c>
    </row>
    <row r="67" spans="1:16" ht="18" customHeight="1" x14ac:dyDescent="0.35">
      <c r="A67" s="560" t="s">
        <v>15</v>
      </c>
      <c r="B67" s="507"/>
      <c r="C67" s="507"/>
      <c r="D67" s="327"/>
      <c r="E67" s="561"/>
      <c r="F67" s="562">
        <f>COUNTIF(F46:F66,"X")*25</f>
        <v>0</v>
      </c>
      <c r="G67" s="562">
        <f>COUNTIF(G46:G66,"X")*50</f>
        <v>0</v>
      </c>
      <c r="H67" s="562">
        <f>COUNTIF(H46:H66,"X")*75</f>
        <v>0</v>
      </c>
      <c r="I67" s="562">
        <f>COUNTIF(I46:I66,"X")*100</f>
        <v>0</v>
      </c>
      <c r="J67" s="563"/>
      <c r="K67" s="272"/>
      <c r="L67" s="1129"/>
      <c r="M67" s="1129"/>
      <c r="N67" s="1129"/>
      <c r="O67" s="1130"/>
    </row>
    <row r="68" spans="1:16" ht="18" customHeight="1" x14ac:dyDescent="0.35">
      <c r="A68" s="564" t="s">
        <v>3</v>
      </c>
      <c r="B68" s="565"/>
      <c r="C68" s="509"/>
      <c r="D68" s="566">
        <f>SUM(F67:I67)/(COUNT(E47:E66)*100)</f>
        <v>0</v>
      </c>
      <c r="E68" s="567" t="s">
        <v>21</v>
      </c>
      <c r="F68" s="568" t="str">
        <f>+IF(D68&lt;12.5%," ",+IF(D68&gt;37.4%,"","X"))</f>
        <v xml:space="preserve"> </v>
      </c>
      <c r="G68" s="568" t="str">
        <f>+IF(D68&lt;37.5%," ",+IF(D68&gt;62.4%,"","X"))</f>
        <v xml:space="preserve"> </v>
      </c>
      <c r="H68" s="568" t="str">
        <f>+IF(D68&lt;62.5%," ",+IF(D68&gt;87.4%,"","X"))</f>
        <v xml:space="preserve"> </v>
      </c>
      <c r="I68" s="568" t="str">
        <f>+IF(D68&lt;87.5%," ",+IF(D68&gt;100%,"","X"))</f>
        <v xml:space="preserve"> </v>
      </c>
      <c r="J68" s="569"/>
      <c r="K68" s="565"/>
      <c r="L68" s="798"/>
      <c r="M68" s="1120"/>
      <c r="N68" s="1120"/>
      <c r="O68" s="1121"/>
    </row>
    <row r="69" spans="1:16" ht="30" customHeight="1" x14ac:dyDescent="0.3">
      <c r="A69" s="1005" t="s">
        <v>291</v>
      </c>
      <c r="B69" s="1087"/>
      <c r="C69" s="1094"/>
      <c r="D69" s="1095"/>
      <c r="E69" s="1093" t="s">
        <v>292</v>
      </c>
      <c r="F69" s="1083"/>
      <c r="G69" s="1083"/>
      <c r="H69" s="1083"/>
      <c r="I69" s="1083"/>
      <c r="J69" s="1083"/>
      <c r="K69" s="1083"/>
      <c r="L69" s="1083"/>
      <c r="M69" s="1083"/>
      <c r="N69" s="1083"/>
      <c r="O69" s="1084"/>
      <c r="P69" s="46"/>
    </row>
    <row r="70" spans="1:16" ht="30" customHeight="1" x14ac:dyDescent="0.3">
      <c r="A70" s="1006"/>
      <c r="B70" s="1096"/>
      <c r="C70" s="1096"/>
      <c r="D70" s="1097"/>
      <c r="E70" s="1006"/>
      <c r="F70" s="1085"/>
      <c r="G70" s="1085"/>
      <c r="H70" s="1085"/>
      <c r="I70" s="1085"/>
      <c r="J70" s="1085"/>
      <c r="K70" s="1085"/>
      <c r="L70" s="1085"/>
      <c r="M70" s="1085"/>
      <c r="N70" s="1085"/>
      <c r="O70" s="1086"/>
    </row>
    <row r="71" spans="1:16" ht="19.5" customHeight="1" x14ac:dyDescent="0.3">
      <c r="A71" s="272" t="s">
        <v>269</v>
      </c>
      <c r="B71" s="120"/>
      <c r="C71" s="120"/>
      <c r="D71" s="120"/>
      <c r="E71" s="272" t="s">
        <v>270</v>
      </c>
      <c r="F71" s="120"/>
      <c r="G71" s="120"/>
      <c r="H71" s="120"/>
      <c r="I71" s="120"/>
      <c r="J71" s="120"/>
      <c r="K71" s="120"/>
      <c r="L71" s="120"/>
      <c r="M71" s="120"/>
      <c r="N71" s="120"/>
      <c r="O71" s="121"/>
    </row>
    <row r="72" spans="1:16" ht="19.5" x14ac:dyDescent="0.4">
      <c r="A72" s="122" t="s">
        <v>286</v>
      </c>
      <c r="B72" s="120"/>
      <c r="C72" s="120"/>
      <c r="D72" s="120"/>
      <c r="E72" s="120"/>
      <c r="F72" s="120"/>
      <c r="G72" s="120"/>
      <c r="H72" s="120"/>
      <c r="I72" s="120"/>
      <c r="J72" s="120"/>
      <c r="K72" s="985"/>
      <c r="L72" s="985"/>
      <c r="M72" s="175"/>
      <c r="N72" s="176"/>
      <c r="O72" s="177"/>
    </row>
    <row r="73" spans="1:16" ht="15" x14ac:dyDescent="0.3">
      <c r="A73" s="42"/>
      <c r="B73" s="5"/>
      <c r="C73" s="5"/>
      <c r="D73" s="5"/>
      <c r="E73" s="5"/>
      <c r="F73" s="5"/>
      <c r="G73" s="5"/>
      <c r="H73" s="5"/>
      <c r="I73" s="5"/>
      <c r="J73" s="5"/>
      <c r="K73" s="5"/>
      <c r="L73" s="5"/>
      <c r="M73" s="5"/>
      <c r="N73" s="5"/>
      <c r="O73" s="178"/>
    </row>
    <row r="74" spans="1:16" ht="15" x14ac:dyDescent="0.3">
      <c r="A74" s="42"/>
      <c r="B74" s="5"/>
      <c r="C74" s="5"/>
      <c r="D74" s="5"/>
      <c r="E74" s="5"/>
      <c r="F74" s="5"/>
      <c r="G74" s="1056" t="str">
        <f>+A72</f>
        <v>TOTAL CONSULTANT EVALUATION SCORE</v>
      </c>
      <c r="H74" s="1058"/>
      <c r="I74" s="1058"/>
      <c r="J74" s="1058"/>
      <c r="K74" s="1058"/>
      <c r="L74" s="1034">
        <f>+M43/100</f>
        <v>0</v>
      </c>
      <c r="M74" s="1235"/>
      <c r="N74" s="67"/>
      <c r="O74" s="178"/>
    </row>
    <row r="75" spans="1:16" ht="15" x14ac:dyDescent="0.3">
      <c r="A75" s="42"/>
      <c r="B75" s="5"/>
      <c r="C75" s="5"/>
      <c r="D75" s="5"/>
      <c r="E75" s="5"/>
      <c r="F75" s="5"/>
      <c r="G75" s="1058"/>
      <c r="H75" s="1058"/>
      <c r="I75" s="1058"/>
      <c r="J75" s="1058"/>
      <c r="K75" s="1058"/>
      <c r="L75" s="1236"/>
      <c r="M75" s="1237"/>
      <c r="N75" s="67"/>
      <c r="O75" s="178"/>
    </row>
    <row r="76" spans="1:16" x14ac:dyDescent="0.3">
      <c r="A76" s="59"/>
      <c r="B76" s="60"/>
      <c r="C76" s="60"/>
      <c r="D76" s="60"/>
      <c r="E76" s="60"/>
      <c r="F76" s="60"/>
      <c r="G76" s="60"/>
      <c r="H76" s="60"/>
      <c r="I76" s="60"/>
      <c r="J76" s="60"/>
      <c r="K76" s="60"/>
      <c r="L76" s="60"/>
      <c r="M76" s="60"/>
      <c r="N76" s="60"/>
      <c r="O76" s="61"/>
    </row>
  </sheetData>
  <sheetProtection sheet="1" objects="1" scenarios="1" selectLockedCells="1"/>
  <mergeCells count="77">
    <mergeCell ref="A26:A27"/>
    <mergeCell ref="E26:E27"/>
    <mergeCell ref="B26:D27"/>
    <mergeCell ref="K72:L72"/>
    <mergeCell ref="G74:K75"/>
    <mergeCell ref="L74:M75"/>
    <mergeCell ref="M68:O68"/>
    <mergeCell ref="J58:O58"/>
    <mergeCell ref="J52:O52"/>
    <mergeCell ref="J54:O54"/>
    <mergeCell ref="J53:O53"/>
    <mergeCell ref="J56:O56"/>
    <mergeCell ref="J55:O55"/>
    <mergeCell ref="A57:D57"/>
    <mergeCell ref="E69:E70"/>
    <mergeCell ref="B69:D70"/>
    <mergeCell ref="L2:O2"/>
    <mergeCell ref="L24:O24"/>
    <mergeCell ref="M25:O25"/>
    <mergeCell ref="D3:H3"/>
    <mergeCell ref="K13:O13"/>
    <mergeCell ref="B11:C11"/>
    <mergeCell ref="A47:D47"/>
    <mergeCell ref="A49:D49"/>
    <mergeCell ref="A52:D52"/>
    <mergeCell ref="J45:O45"/>
    <mergeCell ref="M30:O30"/>
    <mergeCell ref="M31:O31"/>
    <mergeCell ref="M32:O32"/>
    <mergeCell ref="J47:O47"/>
    <mergeCell ref="J50:O50"/>
    <mergeCell ref="J49:O49"/>
    <mergeCell ref="J48:O48"/>
    <mergeCell ref="J51:O51"/>
    <mergeCell ref="B43:D44"/>
    <mergeCell ref="A32:E32"/>
    <mergeCell ref="D12:F13"/>
    <mergeCell ref="A62:D62"/>
    <mergeCell ref="A69:A70"/>
    <mergeCell ref="A54:D54"/>
    <mergeCell ref="J57:O57"/>
    <mergeCell ref="J60:O60"/>
    <mergeCell ref="A56:D56"/>
    <mergeCell ref="A59:D59"/>
    <mergeCell ref="A61:D61"/>
    <mergeCell ref="A60:D60"/>
    <mergeCell ref="L67:O67"/>
    <mergeCell ref="A65:D65"/>
    <mergeCell ref="A64:D64"/>
    <mergeCell ref="A66:D66"/>
    <mergeCell ref="M33:O33"/>
    <mergeCell ref="A48:D48"/>
    <mergeCell ref="A50:D50"/>
    <mergeCell ref="A53:D53"/>
    <mergeCell ref="A55:D55"/>
    <mergeCell ref="A39:A40"/>
    <mergeCell ref="E39:E40"/>
    <mergeCell ref="B39:D40"/>
    <mergeCell ref="M34:O34"/>
    <mergeCell ref="M35:O35"/>
    <mergeCell ref="A43:A44"/>
    <mergeCell ref="F26:O27"/>
    <mergeCell ref="F39:O40"/>
    <mergeCell ref="F69:O70"/>
    <mergeCell ref="D1:F2"/>
    <mergeCell ref="G1:I2"/>
    <mergeCell ref="J59:O59"/>
    <mergeCell ref="J65:O65"/>
    <mergeCell ref="J66:O66"/>
    <mergeCell ref="J61:O61"/>
    <mergeCell ref="J62:O62"/>
    <mergeCell ref="J63:O63"/>
    <mergeCell ref="J64:O64"/>
    <mergeCell ref="L37:O37"/>
    <mergeCell ref="M38:O38"/>
    <mergeCell ref="A33:E33"/>
    <mergeCell ref="A34:E34"/>
  </mergeCells>
  <phoneticPr fontId="2" type="noConversion"/>
  <printOptions horizontalCentered="1"/>
  <pageMargins left="0" right="0" top="0" bottom="0.25" header="0" footer="0"/>
  <pageSetup paperSize="5" scale="54" orientation="portrait" r:id="rId1"/>
  <headerFooter alignWithMargins="0">
    <oddFooter>&amp;L&amp;Z&amp;F&amp;R&amp;D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8" sqref="A18"/>
    </sheetView>
  </sheetViews>
  <sheetFormatPr defaultRowHeight="12.75" x14ac:dyDescent="0.2"/>
  <sheetData/>
  <sheetProtection sheet="1" objects="1" scenarios="1"/>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KR20"/>
  <sheetViews>
    <sheetView showGridLines="0" showZeros="0" zoomScale="75" zoomScaleNormal="75" workbookViewId="0">
      <pane xSplit="2" ySplit="10" topLeftCell="JG11" activePane="bottomRight" state="frozen"/>
      <selection activeCell="A18" sqref="A18"/>
      <selection pane="topRight" activeCell="A18" sqref="A18"/>
      <selection pane="bottomLeft" activeCell="A18" sqref="A18"/>
      <selection pane="bottomRight"/>
    </sheetView>
  </sheetViews>
  <sheetFormatPr defaultRowHeight="12.75" outlineLevelCol="1" x14ac:dyDescent="0.25"/>
  <cols>
    <col min="1" max="1" width="16.28515625" style="219" customWidth="1"/>
    <col min="2" max="2" width="11.140625" style="219" customWidth="1"/>
    <col min="3" max="3" width="21.28515625" style="219" customWidth="1"/>
    <col min="4" max="10" width="13.5703125" style="219" customWidth="1" outlineLevel="1"/>
    <col min="11" max="11" width="1.5703125" style="397" customWidth="1"/>
    <col min="12" max="12" width="10.42578125" style="219" customWidth="1" outlineLevel="1"/>
    <col min="13" max="14" width="10.85546875" style="219" customWidth="1" outlineLevel="1"/>
    <col min="15" max="15" width="1.5703125" style="397" customWidth="1"/>
    <col min="16" max="19" width="9.7109375" style="219" customWidth="1" outlineLevel="1"/>
    <col min="20" max="20" width="1.5703125" style="397" customWidth="1"/>
    <col min="21" max="23" width="8.28515625" style="219" customWidth="1" outlineLevel="1"/>
    <col min="24" max="24" width="1.7109375" style="219" customWidth="1" outlineLevel="1"/>
    <col min="25" max="25" width="11.140625" style="219" customWidth="1" outlineLevel="1"/>
    <col min="26" max="26" width="1.5703125" style="397" customWidth="1"/>
    <col min="27" max="28" width="7.42578125" style="219" customWidth="1" outlineLevel="1"/>
    <col min="29" max="29" width="1.5703125" style="397" customWidth="1"/>
    <col min="30" max="34" width="11.5703125" style="219" customWidth="1" outlineLevel="1"/>
    <col min="35" max="36" width="10.28515625" style="219" customWidth="1" outlineLevel="1"/>
    <col min="37" max="37" width="8.140625" style="219" customWidth="1" outlineLevel="1"/>
    <col min="38" max="38" width="9.85546875" style="219" customWidth="1" outlineLevel="1"/>
    <col min="39" max="39" width="8.140625" style="219" customWidth="1" outlineLevel="1"/>
    <col min="40" max="44" width="9.85546875" style="219" customWidth="1" outlineLevel="1"/>
    <col min="45" max="45" width="9.28515625" style="219" customWidth="1" outlineLevel="1"/>
    <col min="46" max="46" width="4.85546875" style="219" customWidth="1" outlineLevel="1"/>
    <col min="47" max="47" width="9.28515625" style="219" customWidth="1" outlineLevel="1"/>
    <col min="48" max="48" width="4.85546875" style="219" customWidth="1" outlineLevel="1"/>
    <col min="49" max="49" width="1.5703125" style="397" customWidth="1"/>
    <col min="50" max="84" width="11.85546875" style="219" customWidth="1" outlineLevel="1"/>
    <col min="85" max="92" width="11.7109375" style="219" customWidth="1" outlineLevel="1"/>
    <col min="93" max="99" width="12.140625" style="219" customWidth="1" outlineLevel="1"/>
    <col min="100" max="100" width="10.28515625" style="219" customWidth="1" outlineLevel="1"/>
    <col min="101" max="101" width="5.5703125" style="219" customWidth="1" outlineLevel="1"/>
    <col min="102" max="102" width="10.28515625" style="219" customWidth="1" outlineLevel="1"/>
    <col min="103" max="103" width="5.5703125" style="219" customWidth="1" outlineLevel="1"/>
    <col min="104" max="104" width="1.42578125" style="397" customWidth="1"/>
    <col min="105" max="128" width="11.7109375" style="219" customWidth="1" outlineLevel="1"/>
    <col min="129" max="129" width="10.28515625" style="219" customWidth="1" outlineLevel="1"/>
    <col min="130" max="130" width="6.85546875" style="219" customWidth="1" outlineLevel="1"/>
    <col min="131" max="131" width="1.5703125" style="397" customWidth="1"/>
    <col min="132" max="143" width="11.7109375" style="219" customWidth="1" outlineLevel="1"/>
    <col min="144" max="144" width="10.28515625" style="219" customWidth="1" outlineLevel="1"/>
    <col min="145" max="145" width="5.140625" style="219" customWidth="1" outlineLevel="1"/>
    <col min="146" max="146" width="10.28515625" style="219" customWidth="1" outlineLevel="1"/>
    <col min="147" max="147" width="5.140625" style="219" customWidth="1" outlineLevel="1"/>
    <col min="148" max="148" width="1.42578125" style="397" customWidth="1"/>
    <col min="149" max="149" width="10.85546875" style="219" customWidth="1" outlineLevel="1"/>
    <col min="150" max="150" width="15.28515625" style="219" customWidth="1" outlineLevel="1"/>
    <col min="151" max="167" width="11.85546875" style="219" customWidth="1" outlineLevel="1"/>
    <col min="168" max="171" width="28.140625" style="219" customWidth="1" outlineLevel="1"/>
    <col min="172" max="172" width="9.28515625" style="219" customWidth="1" outlineLevel="1"/>
    <col min="173" max="173" width="4.7109375" style="219" customWidth="1" outlineLevel="1"/>
    <col min="174" max="174" width="9.28515625" style="219" customWidth="1" outlineLevel="1"/>
    <col min="175" max="175" width="4.7109375" style="219" customWidth="1" outlineLevel="1"/>
    <col min="176" max="176" width="1.42578125" style="397" customWidth="1"/>
    <col min="177" max="177" width="14" style="219" customWidth="1" outlineLevel="1"/>
    <col min="178" max="182" width="13" style="219" customWidth="1" outlineLevel="1"/>
    <col min="183" max="183" width="15.7109375" style="219" customWidth="1" outlineLevel="1"/>
    <col min="184" max="187" width="13" style="219" customWidth="1" outlineLevel="1"/>
    <col min="188" max="208" width="14.28515625" style="219" customWidth="1" outlineLevel="1"/>
    <col min="209" max="209" width="11.42578125" style="219" customWidth="1" outlineLevel="1"/>
    <col min="210" max="210" width="10.140625" style="219" customWidth="1" outlineLevel="1"/>
    <col min="211" max="212" width="9.85546875" style="219" customWidth="1" outlineLevel="1"/>
    <col min="213" max="224" width="16" style="219" customWidth="1" outlineLevel="1"/>
    <col min="225" max="225" width="9.140625" style="219" customWidth="1" outlineLevel="1"/>
    <col min="226" max="226" width="7.85546875" style="219" customWidth="1" outlineLevel="1"/>
    <col min="227" max="234" width="9.140625" style="219" customWidth="1" outlineLevel="1"/>
    <col min="235" max="235" width="6.140625" style="219" customWidth="1" outlineLevel="1"/>
    <col min="236" max="236" width="9.140625" style="219" customWidth="1" outlineLevel="1"/>
    <col min="237" max="237" width="6.140625" style="219" customWidth="1" outlineLevel="1"/>
    <col min="238" max="238" width="9.140625" style="219" customWidth="1" outlineLevel="1"/>
    <col min="239" max="239" width="1.5703125" style="397" customWidth="1"/>
    <col min="240" max="240" width="9.140625" style="219" customWidth="1" outlineLevel="1"/>
    <col min="241" max="245" width="11" style="219" customWidth="1" outlineLevel="1"/>
    <col min="246" max="246" width="9.140625" style="219" customWidth="1" outlineLevel="1"/>
    <col min="247" max="250" width="12.28515625" style="219" customWidth="1" outlineLevel="1"/>
    <col min="251" max="266" width="12.140625" style="219" customWidth="1" outlineLevel="1"/>
    <col min="267" max="267" width="11.140625" style="219" customWidth="1" outlineLevel="1"/>
    <col min="268" max="268" width="11" style="219" customWidth="1" outlineLevel="1"/>
    <col min="269" max="269" width="10.5703125" style="219" customWidth="1" outlineLevel="1"/>
    <col min="270" max="282" width="10.7109375" style="219" customWidth="1" outlineLevel="1"/>
    <col min="283" max="299" width="13.140625" style="219" customWidth="1" outlineLevel="1"/>
    <col min="300" max="300" width="9.140625" style="219" customWidth="1" outlineLevel="1"/>
    <col min="301" max="301" width="6.85546875" style="219" customWidth="1" outlineLevel="1"/>
    <col min="302" max="302" width="9.140625" style="219" customWidth="1" outlineLevel="1"/>
    <col min="303" max="303" width="1.5703125" style="397" customWidth="1"/>
    <col min="304" max="16384" width="9.140625" style="219"/>
  </cols>
  <sheetData>
    <row r="1" spans="1:304" x14ac:dyDescent="0.25">
      <c r="A1" s="219" t="s">
        <v>2</v>
      </c>
      <c r="ES1" s="397"/>
      <c r="ET1" s="397"/>
    </row>
    <row r="2" spans="1:304" ht="13.5" thickBot="1" x14ac:dyDescent="0.3">
      <c r="A2" s="219" t="s">
        <v>1</v>
      </c>
      <c r="ES2" s="397"/>
      <c r="ET2" s="397"/>
    </row>
    <row r="3" spans="1:304" ht="32.25" thickBot="1" x14ac:dyDescent="0.65">
      <c r="C3" s="570" t="s">
        <v>259</v>
      </c>
      <c r="D3" s="571"/>
      <c r="E3" s="571"/>
      <c r="F3" s="571"/>
      <c r="G3" s="571"/>
      <c r="H3" s="571"/>
      <c r="I3" s="571"/>
      <c r="J3" s="571"/>
      <c r="K3" s="596"/>
      <c r="L3" s="571"/>
      <c r="M3" s="571"/>
      <c r="N3" s="571"/>
      <c r="O3" s="596"/>
      <c r="P3" s="571"/>
      <c r="Q3" s="571"/>
      <c r="R3" s="571"/>
      <c r="S3" s="571"/>
      <c r="T3" s="596"/>
      <c r="U3" s="571"/>
      <c r="V3" s="571"/>
      <c r="W3" s="571"/>
      <c r="X3" s="571"/>
      <c r="Y3" s="571"/>
      <c r="Z3" s="596"/>
      <c r="AA3" s="571"/>
      <c r="AB3" s="571"/>
      <c r="AC3" s="596"/>
      <c r="AD3" s="571"/>
      <c r="AE3" s="571"/>
      <c r="AF3" s="571"/>
      <c r="AG3" s="571"/>
      <c r="AH3" s="571"/>
      <c r="AI3" s="571"/>
      <c r="AJ3" s="571"/>
      <c r="AK3" s="571"/>
      <c r="AL3" s="571"/>
      <c r="AM3" s="571"/>
      <c r="AN3" s="571"/>
      <c r="AO3" s="571"/>
      <c r="AP3" s="571"/>
      <c r="AQ3" s="571"/>
      <c r="AR3" s="571"/>
      <c r="AS3" s="571"/>
      <c r="AT3" s="571"/>
      <c r="AU3" s="571"/>
      <c r="AV3" s="571"/>
      <c r="AW3" s="596"/>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1"/>
      <c r="CN3" s="571"/>
      <c r="CO3" s="571"/>
      <c r="CP3" s="571"/>
      <c r="CQ3" s="571"/>
      <c r="CR3" s="571"/>
      <c r="CS3" s="571"/>
      <c r="CT3" s="571"/>
      <c r="CU3" s="571"/>
      <c r="CV3" s="571"/>
      <c r="CW3" s="571"/>
      <c r="CX3" s="571"/>
      <c r="CY3" s="571"/>
      <c r="CZ3" s="596"/>
      <c r="DA3" s="571"/>
      <c r="DB3" s="571"/>
      <c r="DC3" s="571"/>
      <c r="DD3" s="571"/>
      <c r="DE3" s="571"/>
      <c r="DF3" s="571"/>
      <c r="DG3" s="571"/>
      <c r="DH3" s="571"/>
      <c r="DI3" s="571"/>
      <c r="DJ3" s="571"/>
      <c r="DK3" s="571"/>
      <c r="DL3" s="571"/>
      <c r="DM3" s="571"/>
      <c r="DN3" s="571"/>
      <c r="DO3" s="571"/>
      <c r="DP3" s="571"/>
      <c r="DQ3" s="571"/>
      <c r="DR3" s="571"/>
      <c r="DS3" s="571"/>
      <c r="DT3" s="571"/>
      <c r="DU3" s="571"/>
      <c r="DV3" s="571"/>
      <c r="DW3" s="571"/>
      <c r="DX3" s="571"/>
      <c r="DY3" s="571"/>
      <c r="DZ3" s="571"/>
      <c r="EA3" s="596"/>
      <c r="EB3" s="571"/>
      <c r="EC3" s="571"/>
      <c r="ED3" s="571"/>
      <c r="EE3" s="571"/>
      <c r="EF3" s="571"/>
      <c r="EG3" s="571"/>
      <c r="EH3" s="571"/>
      <c r="EI3" s="571"/>
      <c r="EJ3" s="571"/>
      <c r="EK3" s="571"/>
      <c r="EL3" s="571"/>
      <c r="EM3" s="571"/>
      <c r="EN3" s="571"/>
      <c r="EO3" s="571"/>
      <c r="EP3" s="571"/>
      <c r="EQ3" s="571"/>
      <c r="ER3" s="596"/>
      <c r="ES3" s="571"/>
      <c r="ET3" s="571"/>
      <c r="EU3" s="571"/>
      <c r="EV3" s="571"/>
      <c r="EW3" s="571"/>
      <c r="EX3" s="571"/>
      <c r="EY3" s="571"/>
      <c r="EZ3" s="571"/>
      <c r="FA3" s="571"/>
      <c r="FB3" s="571"/>
      <c r="FC3" s="571"/>
      <c r="FD3" s="571"/>
      <c r="FE3" s="571"/>
      <c r="FF3" s="571"/>
      <c r="FG3" s="571"/>
      <c r="FH3" s="571"/>
      <c r="FI3" s="571"/>
      <c r="FJ3" s="571"/>
      <c r="FK3" s="571"/>
      <c r="FL3" s="571"/>
      <c r="FM3" s="571"/>
      <c r="FN3" s="571"/>
      <c r="FO3" s="571"/>
      <c r="FP3" s="571"/>
      <c r="FQ3" s="571"/>
      <c r="FR3" s="571"/>
      <c r="FS3" s="571"/>
      <c r="FT3" s="596"/>
      <c r="FU3" s="571"/>
      <c r="FV3" s="571"/>
      <c r="FW3" s="571"/>
      <c r="FX3" s="571"/>
      <c r="FY3" s="571"/>
      <c r="FZ3" s="571"/>
      <c r="GA3" s="571"/>
      <c r="GB3" s="571"/>
      <c r="GC3" s="571"/>
      <c r="GD3" s="571"/>
      <c r="GE3" s="571"/>
      <c r="GF3" s="571"/>
      <c r="GG3" s="571"/>
      <c r="GH3" s="571"/>
      <c r="GI3" s="571"/>
      <c r="GJ3" s="571"/>
      <c r="GK3" s="571"/>
      <c r="GL3" s="571"/>
      <c r="GM3" s="571"/>
      <c r="GN3" s="571"/>
      <c r="GO3" s="571"/>
      <c r="GP3" s="571"/>
      <c r="GQ3" s="571"/>
      <c r="GR3" s="571"/>
      <c r="GS3" s="571"/>
      <c r="GT3" s="571"/>
      <c r="GU3" s="571"/>
      <c r="GV3" s="571"/>
      <c r="GW3" s="571"/>
      <c r="GX3" s="571"/>
      <c r="GY3" s="571"/>
      <c r="GZ3" s="571"/>
      <c r="HA3" s="571"/>
      <c r="HB3" s="571"/>
      <c r="HC3" s="571"/>
      <c r="HD3" s="571"/>
      <c r="HE3" s="571"/>
      <c r="HF3" s="571"/>
      <c r="HG3" s="571"/>
      <c r="HH3" s="571"/>
      <c r="HI3" s="571"/>
      <c r="HJ3" s="571"/>
      <c r="HK3" s="571"/>
      <c r="HL3" s="571"/>
      <c r="HM3" s="571"/>
      <c r="HN3" s="571"/>
      <c r="HO3" s="571"/>
      <c r="HP3" s="571"/>
      <c r="HQ3" s="571"/>
      <c r="HR3" s="571"/>
      <c r="HS3" s="571"/>
      <c r="HT3" s="571"/>
      <c r="HU3" s="571"/>
      <c r="HV3" s="571"/>
      <c r="HW3" s="571"/>
      <c r="HX3" s="571"/>
      <c r="HY3" s="571"/>
      <c r="HZ3" s="571"/>
      <c r="IA3" s="571"/>
      <c r="IB3" s="571"/>
      <c r="IC3" s="571"/>
      <c r="ID3" s="571"/>
      <c r="IE3" s="596"/>
      <c r="IF3" s="571"/>
      <c r="IG3" s="571"/>
      <c r="IH3" s="571"/>
      <c r="II3" s="571"/>
      <c r="IJ3" s="571"/>
      <c r="IK3" s="571"/>
      <c r="IL3" s="571"/>
      <c r="IM3" s="571"/>
      <c r="IN3" s="571"/>
      <c r="IO3" s="571"/>
      <c r="IP3" s="571"/>
      <c r="IQ3" s="571"/>
      <c r="IR3" s="571"/>
      <c r="IS3" s="571"/>
      <c r="IT3" s="571"/>
      <c r="IU3" s="571"/>
      <c r="IV3" s="571"/>
      <c r="IW3" s="571"/>
      <c r="IX3" s="571"/>
      <c r="IY3" s="571"/>
      <c r="IZ3" s="571"/>
      <c r="JA3" s="571"/>
      <c r="JB3" s="571"/>
      <c r="JC3" s="571"/>
      <c r="JD3" s="571"/>
      <c r="JE3" s="571"/>
      <c r="JF3" s="571"/>
      <c r="JG3" s="571"/>
      <c r="JH3" s="571"/>
      <c r="JI3" s="571"/>
      <c r="JJ3" s="571"/>
      <c r="JK3" s="571"/>
      <c r="JL3" s="571"/>
      <c r="JM3" s="571"/>
      <c r="JN3" s="571"/>
      <c r="JO3" s="571"/>
      <c r="JP3" s="571"/>
      <c r="JQ3" s="571"/>
      <c r="JR3" s="571"/>
      <c r="JS3" s="571"/>
      <c r="JT3" s="571"/>
      <c r="JU3" s="571"/>
      <c r="JV3" s="571"/>
      <c r="JW3" s="571"/>
      <c r="JX3" s="571"/>
      <c r="JY3" s="571"/>
      <c r="JZ3" s="571"/>
      <c r="KA3" s="571"/>
      <c r="KB3" s="571"/>
      <c r="KC3" s="571"/>
      <c r="KD3" s="571"/>
      <c r="KE3" s="571"/>
      <c r="KF3" s="571"/>
      <c r="KG3" s="571"/>
      <c r="KH3" s="571"/>
      <c r="KI3" s="571"/>
      <c r="KJ3" s="571"/>
      <c r="KK3" s="571"/>
      <c r="KL3" s="571"/>
      <c r="KM3" s="571"/>
      <c r="KN3" s="571"/>
      <c r="KO3" s="571"/>
      <c r="KP3" s="571"/>
      <c r="KQ3" s="596"/>
      <c r="KR3" s="572"/>
    </row>
    <row r="4" spans="1:304" x14ac:dyDescent="0.25">
      <c r="ES4" s="397"/>
      <c r="ET4" s="397"/>
    </row>
    <row r="5" spans="1:304" ht="24.75" customHeight="1" x14ac:dyDescent="0.25">
      <c r="A5" s="927"/>
      <c r="B5" s="928" t="s">
        <v>121</v>
      </c>
      <c r="C5" s="928" t="s">
        <v>122</v>
      </c>
      <c r="D5" s="928" t="s">
        <v>123</v>
      </c>
      <c r="E5" s="928" t="s">
        <v>124</v>
      </c>
      <c r="F5" s="928" t="s">
        <v>125</v>
      </c>
      <c r="G5" s="855" t="s">
        <v>126</v>
      </c>
      <c r="H5" s="928" t="s">
        <v>300</v>
      </c>
      <c r="I5" s="928" t="s">
        <v>301</v>
      </c>
      <c r="J5" s="928" t="s">
        <v>302</v>
      </c>
      <c r="K5" s="708"/>
      <c r="L5" s="927" t="s">
        <v>127</v>
      </c>
      <c r="M5" s="927" t="s">
        <v>128</v>
      </c>
      <c r="N5" s="927" t="s">
        <v>129</v>
      </c>
      <c r="O5" s="708"/>
      <c r="P5" s="928" t="s">
        <v>130</v>
      </c>
      <c r="Q5" s="928" t="s">
        <v>131</v>
      </c>
      <c r="R5" s="928" t="s">
        <v>132</v>
      </c>
      <c r="S5" s="928" t="s">
        <v>133</v>
      </c>
      <c r="T5" s="708"/>
      <c r="U5" s="928" t="s">
        <v>134</v>
      </c>
      <c r="V5" s="857" t="s">
        <v>135</v>
      </c>
      <c r="W5" s="928" t="s">
        <v>136</v>
      </c>
      <c r="X5" s="929"/>
      <c r="Y5" s="928" t="s">
        <v>252</v>
      </c>
      <c r="Z5" s="708"/>
      <c r="AA5" s="928">
        <v>1</v>
      </c>
      <c r="AB5" s="928">
        <v>2</v>
      </c>
      <c r="AC5" s="708"/>
      <c r="AD5" s="928" t="s">
        <v>140</v>
      </c>
      <c r="AE5" s="857" t="s">
        <v>141</v>
      </c>
      <c r="AF5" s="857" t="s">
        <v>142</v>
      </c>
      <c r="AG5" s="857" t="s">
        <v>144</v>
      </c>
      <c r="AH5" s="857" t="s">
        <v>143</v>
      </c>
      <c r="AI5" s="928" t="s">
        <v>146</v>
      </c>
      <c r="AJ5" s="855" t="s">
        <v>145</v>
      </c>
      <c r="AK5" s="857" t="s">
        <v>147</v>
      </c>
      <c r="AL5" s="928" t="s">
        <v>148</v>
      </c>
      <c r="AM5" s="928" t="s">
        <v>303</v>
      </c>
      <c r="AN5" s="857" t="s">
        <v>149</v>
      </c>
      <c r="AO5" s="857"/>
      <c r="AP5" s="857"/>
      <c r="AQ5" s="857"/>
      <c r="AR5" s="857"/>
      <c r="AS5" s="857" t="s">
        <v>160</v>
      </c>
      <c r="AT5" s="928" t="s">
        <v>161</v>
      </c>
      <c r="AU5" s="928" t="s">
        <v>162</v>
      </c>
      <c r="AV5" s="928" t="s">
        <v>163</v>
      </c>
      <c r="AW5" s="708"/>
      <c r="AX5" s="928" t="s">
        <v>151</v>
      </c>
      <c r="AY5" s="857" t="s">
        <v>152</v>
      </c>
      <c r="AZ5" s="857" t="s">
        <v>153</v>
      </c>
      <c r="BA5" s="857" t="s">
        <v>170</v>
      </c>
      <c r="BB5" s="857" t="s">
        <v>171</v>
      </c>
      <c r="BC5" s="857" t="s">
        <v>172</v>
      </c>
      <c r="BD5" s="928" t="s">
        <v>173</v>
      </c>
      <c r="BE5" s="928" t="s">
        <v>174</v>
      </c>
      <c r="BF5" s="857" t="s">
        <v>175</v>
      </c>
      <c r="BG5" s="857" t="s">
        <v>176</v>
      </c>
      <c r="BH5" s="857" t="s">
        <v>177</v>
      </c>
      <c r="BI5" s="857" t="s">
        <v>178</v>
      </c>
      <c r="BJ5" s="857" t="s">
        <v>179</v>
      </c>
      <c r="BK5" s="928" t="s">
        <v>180</v>
      </c>
      <c r="BL5" s="928" t="s">
        <v>181</v>
      </c>
      <c r="BM5" s="857" t="s">
        <v>182</v>
      </c>
      <c r="BN5" s="857" t="s">
        <v>183</v>
      </c>
      <c r="BO5" s="857" t="s">
        <v>184</v>
      </c>
      <c r="BP5" s="857" t="s">
        <v>185</v>
      </c>
      <c r="BQ5" s="857" t="s">
        <v>186</v>
      </c>
      <c r="BR5" s="928" t="s">
        <v>187</v>
      </c>
      <c r="BS5" s="928" t="s">
        <v>188</v>
      </c>
      <c r="BT5" s="857" t="s">
        <v>189</v>
      </c>
      <c r="BU5" s="857" t="s">
        <v>190</v>
      </c>
      <c r="BV5" s="857" t="s">
        <v>191</v>
      </c>
      <c r="BW5" s="857" t="s">
        <v>192</v>
      </c>
      <c r="BX5" s="856" t="s">
        <v>193</v>
      </c>
      <c r="BY5" s="928" t="s">
        <v>194</v>
      </c>
      <c r="BZ5" s="928" t="s">
        <v>195</v>
      </c>
      <c r="CA5" s="857" t="s">
        <v>196</v>
      </c>
      <c r="CB5" s="857" t="s">
        <v>197</v>
      </c>
      <c r="CC5" s="857" t="s">
        <v>198</v>
      </c>
      <c r="CD5" s="857" t="s">
        <v>199</v>
      </c>
      <c r="CE5" s="857" t="s">
        <v>200</v>
      </c>
      <c r="CF5" s="928" t="s">
        <v>201</v>
      </c>
      <c r="CG5" s="928" t="s">
        <v>202</v>
      </c>
      <c r="CH5" s="857" t="s">
        <v>203</v>
      </c>
      <c r="CI5" s="857" t="s">
        <v>204</v>
      </c>
      <c r="CJ5" s="857" t="s">
        <v>205</v>
      </c>
      <c r="CK5" s="857" t="s">
        <v>206</v>
      </c>
      <c r="CL5" s="857" t="s">
        <v>207</v>
      </c>
      <c r="CM5" s="855" t="s">
        <v>208</v>
      </c>
      <c r="CN5" s="928" t="s">
        <v>209</v>
      </c>
      <c r="CO5" s="928" t="s">
        <v>210</v>
      </c>
      <c r="CP5" s="928" t="s">
        <v>211</v>
      </c>
      <c r="CQ5" s="928" t="s">
        <v>212</v>
      </c>
      <c r="CR5" s="928" t="s">
        <v>213</v>
      </c>
      <c r="CS5" s="928" t="s">
        <v>214</v>
      </c>
      <c r="CT5" s="928" t="s">
        <v>454</v>
      </c>
      <c r="CU5" s="928" t="s">
        <v>455</v>
      </c>
      <c r="CV5" s="928" t="s">
        <v>456</v>
      </c>
      <c r="CW5" s="928" t="s">
        <v>457</v>
      </c>
      <c r="CX5" s="928" t="s">
        <v>458</v>
      </c>
      <c r="CY5" s="928" t="s">
        <v>459</v>
      </c>
      <c r="CZ5" s="708"/>
      <c r="DA5" s="928" t="s">
        <v>265</v>
      </c>
      <c r="DB5" s="928" t="s">
        <v>304</v>
      </c>
      <c r="DC5" s="928" t="s">
        <v>305</v>
      </c>
      <c r="DD5" s="928" t="s">
        <v>306</v>
      </c>
      <c r="DE5" s="928" t="s">
        <v>307</v>
      </c>
      <c r="DF5" s="928" t="s">
        <v>308</v>
      </c>
      <c r="DG5" s="928" t="s">
        <v>309</v>
      </c>
      <c r="DH5" s="928" t="s">
        <v>310</v>
      </c>
      <c r="DI5" s="928" t="s">
        <v>311</v>
      </c>
      <c r="DJ5" s="928" t="s">
        <v>312</v>
      </c>
      <c r="DK5" s="928" t="s">
        <v>313</v>
      </c>
      <c r="DL5" s="928" t="s">
        <v>314</v>
      </c>
      <c r="DM5" s="928" t="s">
        <v>315</v>
      </c>
      <c r="DN5" s="857" t="s">
        <v>316</v>
      </c>
      <c r="DO5" s="928" t="s">
        <v>317</v>
      </c>
      <c r="DP5" s="928" t="s">
        <v>318</v>
      </c>
      <c r="DQ5" s="928" t="s">
        <v>319</v>
      </c>
      <c r="DR5" s="928" t="s">
        <v>320</v>
      </c>
      <c r="DS5" s="928" t="s">
        <v>321</v>
      </c>
      <c r="DT5" s="857" t="s">
        <v>322</v>
      </c>
      <c r="DU5" s="928" t="s">
        <v>323</v>
      </c>
      <c r="DV5" s="928" t="s">
        <v>324</v>
      </c>
      <c r="DW5" s="928" t="s">
        <v>325</v>
      </c>
      <c r="DX5" s="855" t="s">
        <v>326</v>
      </c>
      <c r="DY5" s="928" t="s">
        <v>327</v>
      </c>
      <c r="DZ5" s="928" t="s">
        <v>328</v>
      </c>
      <c r="EA5" s="708"/>
      <c r="EB5" s="928" t="s">
        <v>329</v>
      </c>
      <c r="EC5" s="857" t="s">
        <v>330</v>
      </c>
      <c r="ED5" s="857" t="s">
        <v>331</v>
      </c>
      <c r="EE5" s="857" t="s">
        <v>332</v>
      </c>
      <c r="EF5" s="857" t="s">
        <v>333</v>
      </c>
      <c r="EG5" s="857" t="s">
        <v>334</v>
      </c>
      <c r="EH5" s="857" t="s">
        <v>335</v>
      </c>
      <c r="EI5" s="857" t="s">
        <v>336</v>
      </c>
      <c r="EJ5" s="857" t="s">
        <v>337</v>
      </c>
      <c r="EK5" s="857" t="s">
        <v>338</v>
      </c>
      <c r="EL5" s="857" t="s">
        <v>339</v>
      </c>
      <c r="EM5" s="857" t="s">
        <v>340</v>
      </c>
      <c r="EN5" s="857" t="s">
        <v>341</v>
      </c>
      <c r="EO5" s="857" t="s">
        <v>342</v>
      </c>
      <c r="EP5" s="857" t="s">
        <v>343</v>
      </c>
      <c r="EQ5" s="857" t="s">
        <v>344</v>
      </c>
      <c r="ER5" s="708"/>
      <c r="ES5" s="928" t="s">
        <v>345</v>
      </c>
      <c r="ET5" s="857" t="s">
        <v>346</v>
      </c>
      <c r="EU5" s="857" t="s">
        <v>347</v>
      </c>
      <c r="EV5" s="857" t="s">
        <v>348</v>
      </c>
      <c r="EW5" s="857" t="s">
        <v>349</v>
      </c>
      <c r="EX5" s="857" t="s">
        <v>350</v>
      </c>
      <c r="EY5" s="857" t="s">
        <v>351</v>
      </c>
      <c r="EZ5" s="857" t="s">
        <v>352</v>
      </c>
      <c r="FA5" s="857" t="s">
        <v>353</v>
      </c>
      <c r="FB5" s="857" t="s">
        <v>354</v>
      </c>
      <c r="FC5" s="857" t="s">
        <v>355</v>
      </c>
      <c r="FD5" s="857" t="s">
        <v>356</v>
      </c>
      <c r="FE5" s="857" t="s">
        <v>357</v>
      </c>
      <c r="FF5" s="857" t="s">
        <v>358</v>
      </c>
      <c r="FG5" s="857" t="s">
        <v>359</v>
      </c>
      <c r="FH5" s="857" t="s">
        <v>360</v>
      </c>
      <c r="FI5" s="928" t="s">
        <v>361</v>
      </c>
      <c r="FJ5" s="928" t="s">
        <v>362</v>
      </c>
      <c r="FK5" s="928" t="s">
        <v>363</v>
      </c>
      <c r="FL5" s="928" t="s">
        <v>364</v>
      </c>
      <c r="FM5" s="928" t="s">
        <v>365</v>
      </c>
      <c r="FN5" s="928"/>
      <c r="FO5" s="928"/>
      <c r="FP5" s="928" t="s">
        <v>366</v>
      </c>
      <c r="FQ5" s="928" t="s">
        <v>367</v>
      </c>
      <c r="FR5" s="928" t="s">
        <v>368</v>
      </c>
      <c r="FS5" s="928" t="s">
        <v>369</v>
      </c>
      <c r="FT5" s="708"/>
      <c r="FU5" s="928" t="s">
        <v>370</v>
      </c>
      <c r="FV5" s="928" t="s">
        <v>371</v>
      </c>
      <c r="FW5" s="928" t="s">
        <v>372</v>
      </c>
      <c r="FX5" s="928" t="s">
        <v>373</v>
      </c>
      <c r="FY5" s="928" t="s">
        <v>373</v>
      </c>
      <c r="FZ5" s="928" t="s">
        <v>374</v>
      </c>
      <c r="GA5" s="928" t="s">
        <v>375</v>
      </c>
      <c r="GB5" s="928" t="s">
        <v>376</v>
      </c>
      <c r="GC5" s="928" t="s">
        <v>377</v>
      </c>
      <c r="GD5" s="928"/>
      <c r="GE5" s="928"/>
      <c r="GF5" s="928" t="s">
        <v>378</v>
      </c>
      <c r="GG5" s="928" t="s">
        <v>602</v>
      </c>
      <c r="GH5" s="928" t="s">
        <v>603</v>
      </c>
      <c r="GI5" s="928" t="s">
        <v>379</v>
      </c>
      <c r="GJ5" s="928" t="s">
        <v>604</v>
      </c>
      <c r="GK5" s="928" t="s">
        <v>605</v>
      </c>
      <c r="GL5" s="928" t="s">
        <v>606</v>
      </c>
      <c r="GM5" s="928" t="s">
        <v>606</v>
      </c>
      <c r="GN5" s="928" t="s">
        <v>607</v>
      </c>
      <c r="GO5" s="928" t="s">
        <v>608</v>
      </c>
      <c r="GP5" s="928" t="s">
        <v>380</v>
      </c>
      <c r="GQ5" s="928" t="s">
        <v>609</v>
      </c>
      <c r="GR5" s="928" t="s">
        <v>610</v>
      </c>
      <c r="GS5" s="928" t="s">
        <v>381</v>
      </c>
      <c r="GT5" s="928" t="s">
        <v>611</v>
      </c>
      <c r="GU5" s="928" t="s">
        <v>612</v>
      </c>
      <c r="GV5" s="928" t="s">
        <v>613</v>
      </c>
      <c r="GW5" s="928" t="s">
        <v>614</v>
      </c>
      <c r="GX5" s="928" t="s">
        <v>615</v>
      </c>
      <c r="GY5" s="928"/>
      <c r="GZ5" s="928"/>
      <c r="HA5" s="928" t="s">
        <v>382</v>
      </c>
      <c r="HB5" s="928" t="s">
        <v>383</v>
      </c>
      <c r="HC5" s="928" t="s">
        <v>384</v>
      </c>
      <c r="HD5" s="928" t="s">
        <v>385</v>
      </c>
      <c r="HE5" s="928" t="s">
        <v>386</v>
      </c>
      <c r="HF5" s="928" t="s">
        <v>387</v>
      </c>
      <c r="HG5" s="928" t="s">
        <v>388</v>
      </c>
      <c r="HH5" s="928" t="s">
        <v>389</v>
      </c>
      <c r="HI5" s="928" t="s">
        <v>390</v>
      </c>
      <c r="HJ5" s="928" t="s">
        <v>391</v>
      </c>
      <c r="HK5" s="928" t="s">
        <v>392</v>
      </c>
      <c r="HL5" s="928" t="s">
        <v>393</v>
      </c>
      <c r="HM5" s="928" t="s">
        <v>394</v>
      </c>
      <c r="HN5" s="928" t="s">
        <v>395</v>
      </c>
      <c r="HO5" s="928" t="s">
        <v>396</v>
      </c>
      <c r="HP5" s="928" t="s">
        <v>397</v>
      </c>
      <c r="HQ5" s="928" t="s">
        <v>398</v>
      </c>
      <c r="HR5" s="928" t="s">
        <v>399</v>
      </c>
      <c r="HS5" s="928" t="s">
        <v>400</v>
      </c>
      <c r="HT5" s="928" t="s">
        <v>401</v>
      </c>
      <c r="HU5" s="928" t="s">
        <v>402</v>
      </c>
      <c r="HV5" s="928" t="s">
        <v>403</v>
      </c>
      <c r="HW5" s="928" t="s">
        <v>404</v>
      </c>
      <c r="HX5" s="928" t="s">
        <v>405</v>
      </c>
      <c r="HY5" s="928" t="s">
        <v>406</v>
      </c>
      <c r="HZ5" s="928" t="s">
        <v>407</v>
      </c>
      <c r="IA5" s="928" t="s">
        <v>408</v>
      </c>
      <c r="IB5" s="928" t="s">
        <v>409</v>
      </c>
      <c r="IC5" s="928" t="s">
        <v>410</v>
      </c>
      <c r="ID5" s="928" t="s">
        <v>413</v>
      </c>
      <c r="IE5" s="708"/>
      <c r="IF5" s="928" t="s">
        <v>411</v>
      </c>
      <c r="IG5" s="928" t="s">
        <v>414</v>
      </c>
      <c r="IH5" s="928" t="s">
        <v>415</v>
      </c>
      <c r="II5" s="928" t="s">
        <v>416</v>
      </c>
      <c r="IJ5" s="928" t="s">
        <v>417</v>
      </c>
      <c r="IK5" s="928" t="s">
        <v>418</v>
      </c>
      <c r="IL5" s="928" t="s">
        <v>419</v>
      </c>
      <c r="IM5" s="928" t="s">
        <v>420</v>
      </c>
      <c r="IN5" s="928" t="s">
        <v>421</v>
      </c>
      <c r="IO5" s="928"/>
      <c r="IP5" s="928"/>
      <c r="IQ5" s="928" t="s">
        <v>422</v>
      </c>
      <c r="IR5" s="928"/>
      <c r="IS5" s="928"/>
      <c r="IT5" s="928"/>
      <c r="IU5" s="928"/>
      <c r="IV5" s="928"/>
      <c r="IW5" s="928"/>
      <c r="IX5" s="928"/>
      <c r="IY5" s="928"/>
      <c r="IZ5" s="928"/>
      <c r="JA5" s="928"/>
      <c r="JB5" s="928"/>
      <c r="JC5" s="928"/>
      <c r="JD5" s="928"/>
      <c r="JE5" s="928"/>
      <c r="JF5" s="928"/>
      <c r="JG5" s="928"/>
      <c r="JH5" s="928"/>
      <c r="JI5" s="928"/>
      <c r="JJ5" s="928"/>
      <c r="JK5" s="928"/>
      <c r="JL5" s="928"/>
      <c r="JM5" s="928"/>
      <c r="JN5" s="928"/>
      <c r="JO5" s="928"/>
      <c r="JP5" s="928" t="s">
        <v>423</v>
      </c>
      <c r="JQ5" s="928" t="s">
        <v>424</v>
      </c>
      <c r="JR5" s="928" t="s">
        <v>425</v>
      </c>
      <c r="JS5" s="928" t="s">
        <v>426</v>
      </c>
      <c r="JT5" s="928" t="s">
        <v>427</v>
      </c>
      <c r="JU5" s="928" t="s">
        <v>428</v>
      </c>
      <c r="JV5" s="928" t="s">
        <v>429</v>
      </c>
      <c r="JW5" s="928" t="s">
        <v>430</v>
      </c>
      <c r="JX5" s="928" t="s">
        <v>431</v>
      </c>
      <c r="JY5" s="928" t="s">
        <v>432</v>
      </c>
      <c r="JZ5" s="928" t="s">
        <v>433</v>
      </c>
      <c r="KA5" s="928" t="s">
        <v>434</v>
      </c>
      <c r="KB5" s="928" t="s">
        <v>435</v>
      </c>
      <c r="KC5" s="928" t="s">
        <v>436</v>
      </c>
      <c r="KD5" s="928" t="s">
        <v>437</v>
      </c>
      <c r="KE5" s="928" t="s">
        <v>438</v>
      </c>
      <c r="KF5" s="928" t="s">
        <v>439</v>
      </c>
      <c r="KG5" s="928" t="s">
        <v>440</v>
      </c>
      <c r="KH5" s="928" t="s">
        <v>441</v>
      </c>
      <c r="KI5" s="928" t="s">
        <v>442</v>
      </c>
      <c r="KJ5" s="928" t="s">
        <v>443</v>
      </c>
      <c r="KK5" s="928" t="s">
        <v>444</v>
      </c>
      <c r="KL5" s="928" t="s">
        <v>445</v>
      </c>
      <c r="KM5" s="928" t="s">
        <v>446</v>
      </c>
      <c r="KN5" s="928" t="s">
        <v>447</v>
      </c>
      <c r="KO5" s="928" t="s">
        <v>448</v>
      </c>
      <c r="KP5" s="928" t="s">
        <v>449</v>
      </c>
      <c r="KQ5" s="708"/>
      <c r="KR5" s="928" t="s">
        <v>450</v>
      </c>
    </row>
    <row r="6" spans="1:304" ht="28.5" customHeight="1" x14ac:dyDescent="0.25">
      <c r="A6" s="1273" t="str">
        <f>+SUMMARY!O1</f>
        <v>EVALUATION COMPLETED ON :</v>
      </c>
      <c r="B6" s="1273" t="str">
        <f>+SUMMARY!C5</f>
        <v>PROJECT #:</v>
      </c>
      <c r="C6" s="1271" t="str">
        <f>+SUMMARY!C4</f>
        <v>PROJECT NAME:</v>
      </c>
      <c r="D6" s="1285" t="str">
        <f>+SUMMARY!A7</f>
        <v>INTERNAL LEADING PROJECT TEAM MEMBERS</v>
      </c>
      <c r="E6" s="1292"/>
      <c r="F6" s="1292"/>
      <c r="G6" s="1292"/>
      <c r="H6" s="1285" t="str">
        <f>+'PRS-PROJECT'!A12</f>
        <v>EXTERNAL LEADING PROJECT TEAM MEMBERS</v>
      </c>
      <c r="I6" s="1292"/>
      <c r="J6" s="1282"/>
      <c r="K6" s="831"/>
      <c r="L6" s="1275" t="str">
        <f>+SUMMARY!D7</f>
        <v>DELIVERY METHOD TYPE</v>
      </c>
      <c r="M6" s="1276"/>
      <c r="N6" s="1277"/>
      <c r="O6" s="831"/>
      <c r="P6" s="1275" t="str">
        <f>+SUMMARY!H7</f>
        <v>CONTRACTOR CONTRACT TYPE (X)</v>
      </c>
      <c r="Q6" s="1276"/>
      <c r="R6" s="1276"/>
      <c r="S6" s="1277"/>
      <c r="T6" s="831"/>
      <c r="U6" s="1286" t="str">
        <f>+SUMMARY!K7</f>
        <v>REPORT TYPE (X)</v>
      </c>
      <c r="V6" s="1276"/>
      <c r="W6" s="1277"/>
      <c r="X6" s="848"/>
      <c r="Y6" s="1271" t="str">
        <f>+SUMMARY!K12</f>
        <v>PROJECT TYPE</v>
      </c>
      <c r="Z6" s="831"/>
      <c r="AA6" s="1275" t="s">
        <v>583</v>
      </c>
      <c r="AB6" s="1277"/>
      <c r="AC6" s="831"/>
      <c r="AD6" s="577" t="str">
        <f>+SUMMARY!A23</f>
        <v>BUDGET</v>
      </c>
      <c r="AE6" s="573"/>
      <c r="AF6" s="573"/>
      <c r="AG6" s="573"/>
      <c r="AH6" s="573"/>
      <c r="AI6" s="574"/>
      <c r="AJ6" s="573"/>
      <c r="AK6" s="573"/>
      <c r="AL6" s="573"/>
      <c r="AM6" s="573"/>
      <c r="AN6" s="573"/>
      <c r="AO6" s="573"/>
      <c r="AP6" s="573"/>
      <c r="AQ6" s="573"/>
      <c r="AR6" s="573"/>
      <c r="AS6" s="574"/>
      <c r="AT6" s="574"/>
      <c r="AU6" s="574"/>
      <c r="AV6" s="575"/>
      <c r="AW6" s="594" t="s">
        <v>8</v>
      </c>
      <c r="AX6" s="577" t="str">
        <f>+'PRS-PROJECT'!A34</f>
        <v>SCHEDULE</v>
      </c>
      <c r="AY6" s="573"/>
      <c r="AZ6" s="573"/>
      <c r="BA6" s="573"/>
      <c r="BB6" s="573"/>
      <c r="BC6" s="573"/>
      <c r="BD6" s="573"/>
      <c r="BE6" s="573"/>
      <c r="BF6" s="573"/>
      <c r="BG6" s="573"/>
      <c r="BH6" s="573"/>
      <c r="BI6" s="573"/>
      <c r="BJ6" s="573"/>
      <c r="BK6" s="573"/>
      <c r="BL6" s="573"/>
      <c r="BM6" s="573"/>
      <c r="BN6" s="573"/>
      <c r="BO6" s="573"/>
      <c r="BP6" s="573"/>
      <c r="BQ6" s="573"/>
      <c r="BR6" s="573"/>
      <c r="BS6" s="573"/>
      <c r="BT6" s="573"/>
      <c r="BU6" s="573"/>
      <c r="BV6" s="573"/>
      <c r="BW6" s="573"/>
      <c r="BX6" s="573"/>
      <c r="BY6" s="573"/>
      <c r="BZ6" s="573"/>
      <c r="CA6" s="573"/>
      <c r="CB6" s="573"/>
      <c r="CC6" s="573"/>
      <c r="CD6" s="573"/>
      <c r="CE6" s="573"/>
      <c r="CF6" s="573"/>
      <c r="CG6" s="573"/>
      <c r="CH6" s="573"/>
      <c r="CI6" s="573"/>
      <c r="CJ6" s="573"/>
      <c r="CK6" s="573"/>
      <c r="CL6" s="573"/>
      <c r="CM6" s="573"/>
      <c r="CN6" s="573"/>
      <c r="CO6" s="573"/>
      <c r="CP6" s="573"/>
      <c r="CQ6" s="573"/>
      <c r="CR6" s="573"/>
      <c r="CS6" s="573"/>
      <c r="CT6" s="573"/>
      <c r="CU6" s="573"/>
      <c r="CV6" s="573"/>
      <c r="CW6" s="573"/>
      <c r="CX6" s="573"/>
      <c r="CY6" s="574"/>
      <c r="CZ6" s="594" t="s">
        <v>8</v>
      </c>
      <c r="DA6" s="577" t="str">
        <f>+'PRS-PROJECT'!A53</f>
        <v>PROJECT FEEDBACK FROM PRS PEERS</v>
      </c>
      <c r="DB6" s="573"/>
      <c r="DC6" s="573"/>
      <c r="DD6" s="573"/>
      <c r="DE6" s="573"/>
      <c r="DF6" s="573"/>
      <c r="DG6" s="573"/>
      <c r="DH6" s="573"/>
      <c r="DI6" s="573"/>
      <c r="DJ6" s="573"/>
      <c r="DK6" s="573"/>
      <c r="DL6" s="573"/>
      <c r="DM6" s="573"/>
      <c r="DN6" s="573"/>
      <c r="DO6" s="573"/>
      <c r="DP6" s="573"/>
      <c r="DQ6" s="573"/>
      <c r="DR6" s="573"/>
      <c r="DS6" s="573"/>
      <c r="DT6" s="573"/>
      <c r="DU6" s="573"/>
      <c r="DV6" s="580"/>
      <c r="DW6" s="573"/>
      <c r="DX6" s="573"/>
      <c r="DY6" s="573"/>
      <c r="DZ6" s="574"/>
      <c r="EA6" s="594" t="s">
        <v>8</v>
      </c>
      <c r="EB6" s="577" t="str">
        <f>+'LEADER-PROJECT'!A27</f>
        <v>PROJECT FEEDBACK FROM LEADER</v>
      </c>
      <c r="EC6" s="573"/>
      <c r="ED6" s="573"/>
      <c r="EE6" s="573"/>
      <c r="EF6" s="573"/>
      <c r="EG6" s="573"/>
      <c r="EH6" s="573"/>
      <c r="EI6" s="573"/>
      <c r="EJ6" s="573"/>
      <c r="EK6" s="573"/>
      <c r="EL6" s="573"/>
      <c r="EM6" s="573"/>
      <c r="EN6" s="573"/>
      <c r="EO6" s="573"/>
      <c r="EP6" s="573"/>
      <c r="EQ6" s="574"/>
      <c r="ER6" s="594" t="s">
        <v>8</v>
      </c>
      <c r="ES6" s="577" t="str">
        <f>+'CLIENT-PROJECT'!D1</f>
        <v>CLIENT PROJECT REALIZATION EVALUATION SUMMARY</v>
      </c>
      <c r="ET6" s="578"/>
      <c r="EU6" s="579"/>
      <c r="EV6" s="573"/>
      <c r="EW6" s="573"/>
      <c r="EX6" s="573"/>
      <c r="EY6" s="573"/>
      <c r="EZ6" s="573"/>
      <c r="FA6" s="573"/>
      <c r="FB6" s="573"/>
      <c r="FC6" s="573"/>
      <c r="FD6" s="573"/>
      <c r="FE6" s="573"/>
      <c r="FF6" s="573"/>
      <c r="FG6" s="573"/>
      <c r="FH6" s="573"/>
      <c r="FI6" s="573"/>
      <c r="FJ6" s="573"/>
      <c r="FK6" s="573"/>
      <c r="FL6" s="573"/>
      <c r="FM6" s="573"/>
      <c r="FN6" s="573"/>
      <c r="FO6" s="573"/>
      <c r="FP6" s="573"/>
      <c r="FQ6" s="573"/>
      <c r="FR6" s="573"/>
      <c r="FS6" s="574"/>
      <c r="FT6" s="594" t="s">
        <v>8</v>
      </c>
      <c r="FU6" s="577" t="str">
        <f>+CONTRACTOR!D1</f>
        <v>GENERAL CONTRACTOR EVALUATION</v>
      </c>
      <c r="FV6" s="573"/>
      <c r="FW6" s="573"/>
      <c r="FX6" s="573"/>
      <c r="FY6" s="573"/>
      <c r="FZ6" s="573"/>
      <c r="GA6" s="573"/>
      <c r="GB6" s="573"/>
      <c r="GC6" s="573"/>
      <c r="GD6" s="580"/>
      <c r="GE6" s="580"/>
      <c r="GF6" s="580"/>
      <c r="GG6" s="580"/>
      <c r="GH6" s="580"/>
      <c r="GI6" s="580"/>
      <c r="GJ6" s="580"/>
      <c r="GK6" s="580"/>
      <c r="GL6" s="580"/>
      <c r="GM6" s="594"/>
      <c r="GN6" s="594"/>
      <c r="GO6" s="579"/>
      <c r="GP6" s="579"/>
      <c r="GQ6" s="579"/>
      <c r="GR6" s="579"/>
      <c r="GS6" s="579"/>
      <c r="GT6" s="579"/>
      <c r="GU6" s="579"/>
      <c r="GV6" s="579"/>
      <c r="GW6" s="579"/>
      <c r="GX6" s="579"/>
      <c r="GY6" s="579"/>
      <c r="GZ6" s="579"/>
      <c r="HA6" s="580"/>
      <c r="HB6" s="580"/>
      <c r="HC6" s="580"/>
      <c r="HD6" s="580"/>
      <c r="HE6" s="580" t="s">
        <v>8</v>
      </c>
      <c r="HF6" s="579"/>
      <c r="HG6" s="579"/>
      <c r="HH6" s="579"/>
      <c r="HI6" s="579"/>
      <c r="HJ6" s="579"/>
      <c r="HK6" s="579"/>
      <c r="HL6" s="579"/>
      <c r="HM6" s="579"/>
      <c r="HN6" s="579"/>
      <c r="HO6" s="579"/>
      <c r="HP6" s="579"/>
      <c r="HQ6" s="579"/>
      <c r="HR6" s="579"/>
      <c r="HS6" s="579"/>
      <c r="HT6" s="579"/>
      <c r="HU6" s="579"/>
      <c r="HV6" s="579"/>
      <c r="HW6" s="579"/>
      <c r="HX6" s="579"/>
      <c r="HY6" s="579"/>
      <c r="HZ6" s="579"/>
      <c r="IA6" s="579"/>
      <c r="IB6" s="579"/>
      <c r="IC6" s="579"/>
      <c r="ID6" s="576"/>
      <c r="IE6" s="594" t="s">
        <v>8</v>
      </c>
      <c r="IF6" s="578" t="str">
        <f>+CONSULTANT!D1</f>
        <v>CONSULTANT EVALUATION</v>
      </c>
      <c r="IG6" s="579"/>
      <c r="IH6" s="579"/>
      <c r="II6" s="579"/>
      <c r="IJ6" s="579"/>
      <c r="IK6" s="579"/>
      <c r="IL6" s="579"/>
      <c r="IM6" s="579"/>
      <c r="IN6" s="579"/>
      <c r="IO6" s="579"/>
      <c r="IP6" s="579"/>
      <c r="IQ6" s="579"/>
      <c r="IR6" s="579"/>
      <c r="IS6" s="579"/>
      <c r="IT6" s="579"/>
      <c r="IU6" s="579"/>
      <c r="IV6" s="579"/>
      <c r="IW6" s="579"/>
      <c r="IX6" s="579"/>
      <c r="IY6" s="579"/>
      <c r="IZ6" s="579"/>
      <c r="JA6" s="579"/>
      <c r="JB6" s="579"/>
      <c r="JC6" s="579"/>
      <c r="JD6" s="579"/>
      <c r="JE6" s="579"/>
      <c r="JF6" s="579"/>
      <c r="JG6" s="579"/>
      <c r="JH6" s="579"/>
      <c r="JI6" s="579"/>
      <c r="JJ6" s="579"/>
      <c r="JK6" s="579"/>
      <c r="JL6" s="579"/>
      <c r="JM6" s="579"/>
      <c r="JN6" s="579"/>
      <c r="JO6" s="579"/>
      <c r="JP6" s="579"/>
      <c r="JQ6" s="579"/>
      <c r="JR6" s="579"/>
      <c r="JS6" s="579"/>
      <c r="JT6" s="579"/>
      <c r="JU6" s="579"/>
      <c r="JV6" s="579"/>
      <c r="JW6" s="579"/>
      <c r="JX6" s="579"/>
      <c r="JY6" s="579"/>
      <c r="JZ6" s="579"/>
      <c r="KA6" s="579"/>
      <c r="KB6" s="579"/>
      <c r="KC6" s="579"/>
      <c r="KD6" s="579"/>
      <c r="KE6" s="579"/>
      <c r="KF6" s="579"/>
      <c r="KG6" s="579"/>
      <c r="KH6" s="579"/>
      <c r="KI6" s="579"/>
      <c r="KJ6" s="579"/>
      <c r="KK6" s="579"/>
      <c r="KL6" s="579"/>
      <c r="KM6" s="579"/>
      <c r="KN6" s="579"/>
      <c r="KO6" s="579"/>
      <c r="KP6" s="576"/>
      <c r="KQ6" s="596"/>
      <c r="KR6" s="1271" t="str">
        <f>+SUMMARY!A106</f>
        <v>TOTAL EVALUATION SCORE</v>
      </c>
    </row>
    <row r="7" spans="1:304" s="397" customFormat="1" ht="28.5" customHeight="1" x14ac:dyDescent="0.25">
      <c r="A7" s="1273"/>
      <c r="B7" s="1273"/>
      <c r="C7" s="1278"/>
      <c r="D7" s="1271" t="str">
        <f>+SUMMARY!A8</f>
        <v>PROJECT LEADER:</v>
      </c>
      <c r="E7" s="1271" t="str">
        <f>+SUMMARY!A9</f>
        <v>PROJECT MANAGER:</v>
      </c>
      <c r="F7" s="1271" t="str">
        <f>+SUMMARY!A10</f>
        <v>PROJECT COMMISSIONER:</v>
      </c>
      <c r="G7" s="1271" t="str">
        <f>+SUMMARY!A11</f>
        <v>CLIENT:</v>
      </c>
      <c r="H7" s="1271" t="str">
        <f>+SUMMARY!A13</f>
        <v>PROJECT MANAGER:</v>
      </c>
      <c r="I7" s="1271" t="str">
        <f>+SUMMARY!A14</f>
        <v>CONSULTANT:</v>
      </c>
      <c r="J7" s="1271" t="str">
        <f>+SUMMARY!A15</f>
        <v>GENERAL CONTRACTOR:</v>
      </c>
      <c r="K7" s="831"/>
      <c r="L7" s="1271" t="str">
        <f>+SUMMARY!D8</f>
        <v>EXTERNAL PROJECT MANAGER</v>
      </c>
      <c r="M7" s="1271" t="str">
        <f>+SUMMARY!D10</f>
        <v>INTERNAL PROJECT MANAGER</v>
      </c>
      <c r="N7" s="1271" t="str">
        <f>+SUMMARY!D13</f>
        <v>INTERNAL PROJECT MANAGER, DESIGN AND SUPERVISION</v>
      </c>
      <c r="O7" s="831"/>
      <c r="P7" s="1271" t="str">
        <f>+SUMMARY!H8</f>
        <v>LUMP SUM</v>
      </c>
      <c r="Q7" s="1271" t="str">
        <f>+SUMMARY!H10</f>
        <v>CONST MANAGER</v>
      </c>
      <c r="R7" s="1271" t="str">
        <f>+SUMMARY!H12</f>
        <v>TIME &amp; MATERIAL</v>
      </c>
      <c r="S7" s="1271" t="str">
        <f>+SUMMARY!H14</f>
        <v>COST PLUS</v>
      </c>
      <c r="T7" s="831"/>
      <c r="U7" s="1285" t="str">
        <f>+SUMMARY!K8</f>
        <v>PROJECT CLOSE OUT</v>
      </c>
      <c r="V7" s="1271" t="str">
        <f>+SUMMARY!K9</f>
        <v>ANNUAL</v>
      </c>
      <c r="W7" s="1271" t="str">
        <f>+SUMMARY!K10</f>
        <v>SPECIAL</v>
      </c>
      <c r="X7" s="848"/>
      <c r="Y7" s="1278"/>
      <c r="Z7" s="831"/>
      <c r="AA7" s="1285" t="str">
        <f>+'PRS-PROJECT'!A18</f>
        <v>ARCHITECTURAL CHANGE FROM INITIAL TO FINAL:</v>
      </c>
      <c r="AB7" s="1282" t="str">
        <f>+'PRS-PROJECT'!A19</f>
        <v>MECHANICAL / ELECTRICAL CHANGE FROM INITIAL TO FINAL:</v>
      </c>
      <c r="AC7" s="831"/>
      <c r="AD7" s="1271" t="str">
        <f>+SUMMARY!A24</f>
        <v xml:space="preserve"> PROJECT INITIAL APPROVAL (PROJECT BRIEF):</v>
      </c>
      <c r="AE7" s="1271" t="str">
        <f>+'PRS-PROJECT'!A26</f>
        <v xml:space="preserve"> PROJECT CLASS A ESTIMATE (TENDERED):</v>
      </c>
      <c r="AF7" s="1271" t="str">
        <f>+SUMMARY!A25</f>
        <v xml:space="preserve"> FINAL PROJECT COST:</v>
      </c>
      <c r="AG7" s="1271" t="str">
        <f>+SUMMARY!A24&amp;+SUMMARY!A26</f>
        <v xml:space="preserve"> PROJECT INITIAL APPROVAL (PROJECT BRIEF): (UNDER) / OVER BUDGET</v>
      </c>
      <c r="AH7" s="1271" t="str">
        <f>+'PRS-PROJECT'!A26&amp;+'PRS-PROJECT'!A28</f>
        <v xml:space="preserve"> PROJECT CLASS A ESTIMATE (TENDERED): (UNDER) / OVER BUDGET</v>
      </c>
      <c r="AI7" s="1271" t="str">
        <f>+SUMMARY!A24&amp;+SUMMARY!A27</f>
        <v xml:space="preserve"> PROJECT INITIAL APPROVAL (PROJECT BRIEF): PERCENT (UNDER) / OVER BUDGET</v>
      </c>
      <c r="AJ7" s="1271" t="str">
        <f>+'PRS-PROJECT'!A26&amp;+'PRS-PROJECT'!A29</f>
        <v xml:space="preserve"> PROJECT CLASS A ESTIMATE (TENDERED): PERCENT (UNDER) / OVER BUDGET</v>
      </c>
      <c r="AK7" s="1271" t="str">
        <f>"INITIAL " &amp;+SUMMARY!H23</f>
        <v>INITIAL GSM</v>
      </c>
      <c r="AL7" s="1271" t="str">
        <f>"INITIAL "&amp;+SUMMARY!J23</f>
        <v>INITIAL COST / GSM</v>
      </c>
      <c r="AM7" s="1271" t="str">
        <f>"FINAL "&amp;+SUMMARY!H23</f>
        <v>FINAL GSM</v>
      </c>
      <c r="AN7" s="1271" t="str">
        <f>"FINAL "&amp;+SUMMARY!J23</f>
        <v>FINAL COST / GSM</v>
      </c>
      <c r="AO7" s="1271" t="str">
        <f>"INITIAL " &amp;+SUMMARY!G23</f>
        <v>INITIAL NASM</v>
      </c>
      <c r="AP7" s="1271" t="str">
        <f>"INITIAL "&amp;+SUMMARY!I23</f>
        <v>INITIAL COST / NASM</v>
      </c>
      <c r="AQ7" s="1271" t="str">
        <f>"FINAL "&amp;+SUMMARY!G23</f>
        <v>FINAL NASM</v>
      </c>
      <c r="AR7" s="1271" t="str">
        <f>"FINAL "&amp;+SUMMARY!I23</f>
        <v>FINAL COST / NASM</v>
      </c>
      <c r="AS7" s="1271" t="str">
        <f>+'PRS-PROJECT'!L23</f>
        <v>PERCENT AWARDED</v>
      </c>
      <c r="AT7" s="1271" t="str">
        <f>+'PRS-PROJECT'!O23</f>
        <v>/</v>
      </c>
      <c r="AU7" s="1271" t="str">
        <f>+SUMMARY!K23</f>
        <v>PROJECT POINTS</v>
      </c>
      <c r="AV7" s="1271" t="str">
        <f>+SUMMARY!N23</f>
        <v>/</v>
      </c>
      <c r="AW7" s="601" t="s">
        <v>8</v>
      </c>
      <c r="AX7" s="582" t="str">
        <f>+'PRS-PROJECT'!G37&amp;+'PRS-PROJECT'!G38</f>
        <v xml:space="preserve">ESTIMATED START DATE </v>
      </c>
      <c r="AY7" s="583"/>
      <c r="AZ7" s="583"/>
      <c r="BA7" s="583"/>
      <c r="BB7" s="583"/>
      <c r="BC7" s="583"/>
      <c r="BD7" s="584"/>
      <c r="BE7" s="582" t="str">
        <f>+'PRS-PROJECT'!G37&amp;+'PRS-PROJECT'!H38</f>
        <v xml:space="preserve">ESTIMATED END DATE  </v>
      </c>
      <c r="BF7" s="583"/>
      <c r="BG7" s="583"/>
      <c r="BH7" s="583"/>
      <c r="BI7" s="583"/>
      <c r="BJ7" s="583"/>
      <c r="BK7" s="584"/>
      <c r="BL7" s="585" t="str">
        <f>+'PRS-PROJECT'!G37&amp;+'PRS-PROJECT'!I38</f>
        <v xml:space="preserve">ESTIMATED  NUMBER OF DAYS </v>
      </c>
      <c r="BM7" s="586"/>
      <c r="BN7" s="586"/>
      <c r="BO7" s="586"/>
      <c r="BP7" s="586"/>
      <c r="BQ7" s="586"/>
      <c r="BR7" s="587"/>
      <c r="BS7" s="588" t="str">
        <f>+'PRS-PROJECT'!J37&amp;+'PRS-PROJECT'!J38</f>
        <v xml:space="preserve">ACTUAL START DATE   </v>
      </c>
      <c r="BT7" s="589"/>
      <c r="BU7" s="589"/>
      <c r="BV7" s="589"/>
      <c r="BW7" s="589"/>
      <c r="BX7" s="589"/>
      <c r="BY7" s="590"/>
      <c r="BZ7" s="591" t="str">
        <f>+'PRS-PROJECT'!J37&amp;+'PRS-PROJECT'!K38</f>
        <v xml:space="preserve">ACTUAL END DATE  </v>
      </c>
      <c r="CA7" s="590"/>
      <c r="CB7" s="590"/>
      <c r="CC7" s="590"/>
      <c r="CD7" s="590"/>
      <c r="CE7" s="590"/>
      <c r="CF7" s="591"/>
      <c r="CG7" s="591" t="str">
        <f>+'PRS-PROJECT'!J37&amp;+'PRS-PROJECT'!L38</f>
        <v xml:space="preserve">ACTUAL NUMBER OF DAYS </v>
      </c>
      <c r="CH7" s="590"/>
      <c r="CI7" s="590"/>
      <c r="CJ7" s="590"/>
      <c r="CK7" s="590"/>
      <c r="CL7" s="590"/>
      <c r="CM7" s="582"/>
      <c r="CN7" s="592"/>
      <c r="CO7" s="593"/>
      <c r="CP7" s="1288" t="str">
        <f>+'PRS-PROJECT'!N37&amp;+'PRS-PROJECT'!N38</f>
        <v xml:space="preserve"> VARIANCE  (ACT-EST)</v>
      </c>
      <c r="CQ7" s="1289"/>
      <c r="CR7" s="1289"/>
      <c r="CS7" s="1289"/>
      <c r="CT7" s="1289"/>
      <c r="CU7" s="1290"/>
      <c r="CV7" s="1271" t="str">
        <f>+'PRS-PROJECT'!L34</f>
        <v>PERCENT AWARDED</v>
      </c>
      <c r="CW7" s="1271" t="str">
        <f>+'PRS-PROJECT'!O34</f>
        <v>/</v>
      </c>
      <c r="CX7" s="1282" t="str">
        <f>+'PRS-PROJECT'!L36</f>
        <v>PROJECT POINTS</v>
      </c>
      <c r="CY7" s="1271" t="str">
        <f>+'PRS-PROJECT'!O36</f>
        <v>/</v>
      </c>
      <c r="CZ7" s="601" t="s">
        <v>8</v>
      </c>
      <c r="DA7" s="578" t="str">
        <f>+'PRS-PROJECT'!A58</f>
        <v xml:space="preserve">PROJECT MANAGEMENT </v>
      </c>
      <c r="DB7" s="595"/>
      <c r="DC7" s="595"/>
      <c r="DD7" s="595"/>
      <c r="DE7" s="595"/>
      <c r="DF7" s="595"/>
      <c r="DG7" s="595"/>
      <c r="DH7" s="596"/>
      <c r="DI7" s="597"/>
      <c r="DJ7" s="580" t="str">
        <f>+'PRS-PROJECT'!A67</f>
        <v xml:space="preserve">QUALITY CONTROL AND COMMISSIONING </v>
      </c>
      <c r="DK7" s="594"/>
      <c r="DL7" s="594"/>
      <c r="DM7" s="574"/>
      <c r="DN7" s="594" t="str">
        <f>+'PRS-PROJECT'!A71</f>
        <v xml:space="preserve">OPERATIONS </v>
      </c>
      <c r="DO7" s="594"/>
      <c r="DP7" s="594"/>
      <c r="DQ7" s="594"/>
      <c r="DR7" s="594"/>
      <c r="DS7" s="574"/>
      <c r="DT7" s="594" t="str">
        <f>+'PRS-PROJECT'!A77</f>
        <v xml:space="preserve">ACCOUNTING </v>
      </c>
      <c r="DU7" s="594"/>
      <c r="DV7" s="573"/>
      <c r="DW7" s="594"/>
      <c r="DX7" s="594"/>
      <c r="DY7" s="1273" t="str">
        <f>+'PRS-PROJECT'!L53</f>
        <v>PERCENT AWARDED</v>
      </c>
      <c r="DZ7" s="1273" t="str">
        <f>+'PRS-PROJECT'!O53</f>
        <v>/</v>
      </c>
      <c r="EA7" s="598" t="s">
        <v>8</v>
      </c>
      <c r="EB7" s="1271" t="str">
        <f>+'LEADER-PROJECT'!A31</f>
        <v>1- BASE  BUILDING COMPONENT OPTIMIZED (CORRECT USE ON SPACE)</v>
      </c>
      <c r="EC7" s="1271" t="str">
        <f>+'LEADER-PROJECT'!A32</f>
        <v>2- SPACE OPTIMIZATION (USE AND DENSITY OF SPACE)</v>
      </c>
      <c r="ED7" s="1271" t="str">
        <f>+'LEADER-PROJECT'!A33</f>
        <v>3- UNIVERSITY COMMUNITY / STUDENT SPACE IMPROVEMENT</v>
      </c>
      <c r="EE7" s="1271" t="str">
        <f>+'LEADER-PROJECT'!A34</f>
        <v>4- RESPECT ON PROJECT BRIEF PARAMETERS</v>
      </c>
      <c r="EF7" s="1271" t="str">
        <f>+'LEADER-PROJECT'!A35</f>
        <v>5- CLIENTS PROGRAM NEEDS ACHIEVED</v>
      </c>
      <c r="EG7" s="1271" t="str">
        <f>+'LEADER-PROJECT'!A36</f>
        <v xml:space="preserve">6- INNOVATION, BRANDING AND MARKETING (NEW CONCEPTS)  </v>
      </c>
      <c r="EH7" s="1271" t="str">
        <f>+'LEADER-PROJECT'!A37</f>
        <v>7- COMFORT (AIR, AMBIANCE, ACOUSTIC, AESTHETIC)</v>
      </c>
      <c r="EI7" s="1271" t="str">
        <f>+'LEADER-PROJECT'!A38</f>
        <v>8- ENVIRONMENTAL IMPACT ( ENERGY EFFICIENCY, HEALTH &amp; SAFETY)</v>
      </c>
      <c r="EJ7" s="1271" t="str">
        <f>+'LEADER-PROJECT'!A39</f>
        <v>9- SYSTEM IMPROVEMENTS / MODERNIZATION</v>
      </c>
      <c r="EK7" s="1271" t="str">
        <f>+'LEADER-PROJECT'!A40</f>
        <v>10- IMPACT ON FCI (FACILITIES CONDITION INDEX)</v>
      </c>
      <c r="EL7" s="1271" t="str">
        <f>+'LEADER-PROJECT'!A41</f>
        <v>11- DURABILITY OF FINISHES</v>
      </c>
      <c r="EM7" s="1271" t="str">
        <f>+'LEADER-PROJECT'!A42</f>
        <v>12- N/A</v>
      </c>
      <c r="EN7" s="1273" t="str">
        <f>+'LEADER-PROJECT'!K27</f>
        <v>PERCENT AWARDED</v>
      </c>
      <c r="EO7" s="1273" t="str">
        <f>+'LEADER-PROJECT'!N27</f>
        <v>/</v>
      </c>
      <c r="EP7" s="1273" t="str">
        <f>+'LEADER-PROJECT'!K29</f>
        <v>PROJECT POINTS</v>
      </c>
      <c r="EQ7" s="1273" t="str">
        <f>+'LEADER-PROJECT'!N29</f>
        <v>/</v>
      </c>
      <c r="ER7" s="598" t="s">
        <v>8</v>
      </c>
      <c r="ES7" s="577" t="str">
        <f>+'CLIENT-PROJECT'!A11</f>
        <v>CLIENT:</v>
      </c>
      <c r="ET7" s="574"/>
      <c r="EU7" s="577" t="str">
        <f>+'CLIENT-PROJECT'!A33</f>
        <v>1) HOW WELL WERE YOU INFORMED DURING THE PROJECT ON:</v>
      </c>
      <c r="EV7" s="573"/>
      <c r="EW7" s="573"/>
      <c r="EX7" s="573"/>
      <c r="EY7" s="584"/>
      <c r="EZ7" s="577" t="str">
        <f>+'CLIENT-PROJECT'!A39</f>
        <v>2) HOW WELL WERE YOUR INTERESTS REPRESENTED BY:</v>
      </c>
      <c r="FA7" s="599"/>
      <c r="FB7" s="599"/>
      <c r="FC7" s="597"/>
      <c r="FD7" s="577" t="str">
        <f>+'CLIENT-PROJECT'!A44</f>
        <v>3) HOW WOULD YOU EVALUATE THE FINAL RESULTS OF YOUR PROJECT IN TERMS OF:</v>
      </c>
      <c r="FE7" s="599"/>
      <c r="FF7" s="599"/>
      <c r="FG7" s="599"/>
      <c r="FH7" s="599"/>
      <c r="FI7" s="597"/>
      <c r="FJ7" s="577" t="str">
        <f>+'CLIENT-PROJECT'!A51</f>
        <v>4) GENERAL EVALUATION OF:</v>
      </c>
      <c r="FK7" s="599"/>
      <c r="FL7" s="582" t="str">
        <f>+'CLIENT-PROJECT'!J32&amp;+'CLIENT-PROJECT'!A56</f>
        <v>REASONS (IF 50% OR LESS)   5) WHAT IMPROVEMENTS WOULD YOU LIKE TO SEE IN:</v>
      </c>
      <c r="FM7" s="599"/>
      <c r="FN7" s="582" t="str">
        <f>+SUMMARY!H45&amp;+'CLIENT-PROJECT'!A56</f>
        <v>HOW TO IMPROVE    5) WHAT IMPROVEMENTS WOULD YOU LIKE TO SEE IN:</v>
      </c>
      <c r="FO7" s="599"/>
      <c r="FP7" s="1273" t="str">
        <f>+'CLIENT-PROJECT'!K27</f>
        <v>PERCENT AWARDED</v>
      </c>
      <c r="FQ7" s="1273" t="str">
        <f>+'CLIENT-PROJECT'!N27</f>
        <v>/</v>
      </c>
      <c r="FR7" s="1273" t="str">
        <f>+'CLIENT-PROJECT'!K29</f>
        <v>PROJECT POINTS</v>
      </c>
      <c r="FS7" s="1273" t="str">
        <f>+'CLIENT-PROJECT'!N29</f>
        <v>/</v>
      </c>
      <c r="FT7" s="598" t="s">
        <v>8</v>
      </c>
      <c r="FU7" s="591" t="str">
        <f>+CONTRACTOR!A18</f>
        <v>CONTRACT AMOUNT</v>
      </c>
      <c r="FV7" s="591"/>
      <c r="FW7" s="591"/>
      <c r="FX7" s="591"/>
      <c r="FY7" s="591"/>
      <c r="FZ7" s="591"/>
      <c r="GA7" s="582"/>
      <c r="GB7" s="584"/>
      <c r="GC7" s="600"/>
      <c r="GD7" s="582"/>
      <c r="GE7" s="582"/>
      <c r="GF7" s="577" t="str">
        <f>+CONTRACTOR!A30</f>
        <v>SCHEDULE</v>
      </c>
      <c r="GG7" s="573"/>
      <c r="GH7" s="573"/>
      <c r="GI7" s="573"/>
      <c r="GJ7" s="573"/>
      <c r="GK7" s="573"/>
      <c r="GL7" s="573"/>
      <c r="GM7" s="573"/>
      <c r="GN7" s="573"/>
      <c r="GO7" s="573"/>
      <c r="GP7" s="573"/>
      <c r="GQ7" s="573"/>
      <c r="GR7" s="573"/>
      <c r="GS7" s="573"/>
      <c r="GT7" s="573"/>
      <c r="GU7" s="573"/>
      <c r="GV7" s="573"/>
      <c r="GW7" s="573"/>
      <c r="GX7" s="573"/>
      <c r="GY7" s="573"/>
      <c r="GZ7" s="573"/>
      <c r="HA7" s="573"/>
      <c r="HB7" s="573"/>
      <c r="HC7" s="573"/>
      <c r="HD7" s="574"/>
      <c r="HE7" s="577" t="str">
        <f>+CONTRACTOR!A42</f>
        <v>PERFORMANCE (enter X)</v>
      </c>
      <c r="HF7" s="573"/>
      <c r="HG7" s="573"/>
      <c r="HH7" s="573"/>
      <c r="HI7" s="573"/>
      <c r="HJ7" s="573"/>
      <c r="HK7" s="573"/>
      <c r="HL7" s="573"/>
      <c r="HM7" s="584"/>
      <c r="HN7" s="584"/>
      <c r="HO7" s="584"/>
      <c r="HP7" s="582"/>
      <c r="HQ7" s="858"/>
      <c r="HR7" s="851"/>
      <c r="HS7" s="588" t="str">
        <f>+CONTRACTOR!A65</f>
        <v>SECURITY</v>
      </c>
      <c r="HT7" s="589"/>
      <c r="HU7" s="589"/>
      <c r="HV7" s="589"/>
      <c r="HW7" s="589"/>
      <c r="HX7" s="589"/>
      <c r="HY7" s="589"/>
      <c r="HZ7" s="589"/>
      <c r="IA7" s="589"/>
      <c r="IB7" s="589"/>
      <c r="IC7" s="590"/>
      <c r="ID7" s="1271" t="str">
        <f>+CONTRACTOR!A85</f>
        <v>TOTAL COMPANY EVALUATION SCORE</v>
      </c>
      <c r="IE7" s="598" t="s">
        <v>8</v>
      </c>
      <c r="IF7" s="591" t="str">
        <f>+CONSULTANT!A18</f>
        <v>CONTRACT AMOUNT</v>
      </c>
      <c r="IG7" s="591"/>
      <c r="IH7" s="591"/>
      <c r="II7" s="591"/>
      <c r="IJ7" s="591"/>
      <c r="IK7" s="591"/>
      <c r="IL7" s="582"/>
      <c r="IM7" s="584"/>
      <c r="IN7" s="600"/>
      <c r="IO7" s="582"/>
      <c r="IP7" s="582"/>
      <c r="IQ7" s="577" t="str">
        <f>+CONSULTANT!A30</f>
        <v>SCHEDULE</v>
      </c>
      <c r="IR7" s="573"/>
      <c r="IS7" s="573"/>
      <c r="IT7" s="573"/>
      <c r="IU7" s="573"/>
      <c r="IV7" s="573"/>
      <c r="IW7" s="573"/>
      <c r="IX7" s="573"/>
      <c r="IY7" s="573"/>
      <c r="IZ7" s="573"/>
      <c r="JA7" s="573"/>
      <c r="JB7" s="573"/>
      <c r="JC7" s="573"/>
      <c r="JD7" s="573"/>
      <c r="JE7" s="573"/>
      <c r="JF7" s="573"/>
      <c r="JG7" s="573"/>
      <c r="JH7" s="573"/>
      <c r="JI7" s="573"/>
      <c r="JJ7" s="573"/>
      <c r="JK7" s="573"/>
      <c r="JL7" s="573"/>
      <c r="JM7" s="573"/>
      <c r="JN7" s="573"/>
      <c r="JO7" s="573"/>
      <c r="JP7" s="573"/>
      <c r="JQ7" s="573"/>
      <c r="JR7" s="573"/>
      <c r="JS7" s="573"/>
      <c r="JT7" s="573"/>
      <c r="JU7" s="573"/>
      <c r="JV7" s="573"/>
      <c r="JW7" s="577" t="str">
        <f>+CONSULTANT!A43</f>
        <v>PERFORMANCE (enter X)</v>
      </c>
      <c r="JX7" s="573"/>
      <c r="JY7" s="573"/>
      <c r="JZ7" s="573"/>
      <c r="KA7" s="573"/>
      <c r="KB7" s="573"/>
      <c r="KC7" s="573"/>
      <c r="KD7" s="573"/>
      <c r="KE7" s="573"/>
      <c r="KF7" s="573"/>
      <c r="KG7" s="573"/>
      <c r="KH7" s="573"/>
      <c r="KI7" s="573"/>
      <c r="KJ7" s="573"/>
      <c r="KK7" s="580"/>
      <c r="KL7" s="580"/>
      <c r="KM7" s="580"/>
      <c r="KN7" s="580"/>
      <c r="KO7" s="580"/>
      <c r="KP7" s="1271" t="str">
        <f>+CONSULTANT!A72</f>
        <v>TOTAL CONSULTANT EVALUATION SCORE</v>
      </c>
      <c r="KQ7" s="831"/>
      <c r="KR7" s="1278"/>
    </row>
    <row r="8" spans="1:304" s="397" customFormat="1" ht="87.75" customHeight="1" x14ac:dyDescent="0.25">
      <c r="A8" s="1273"/>
      <c r="B8" s="1273"/>
      <c r="C8" s="1278"/>
      <c r="D8" s="1278"/>
      <c r="E8" s="1278"/>
      <c r="F8" s="1278"/>
      <c r="G8" s="1278"/>
      <c r="H8" s="1278"/>
      <c r="I8" s="1278"/>
      <c r="J8" s="1278"/>
      <c r="K8" s="831"/>
      <c r="L8" s="1278"/>
      <c r="M8" s="1278"/>
      <c r="N8" s="1278"/>
      <c r="O8" s="831"/>
      <c r="P8" s="1278"/>
      <c r="Q8" s="1278"/>
      <c r="R8" s="1278"/>
      <c r="S8" s="1278"/>
      <c r="T8" s="831"/>
      <c r="U8" s="1291"/>
      <c r="V8" s="1278"/>
      <c r="W8" s="1278"/>
      <c r="X8" s="848"/>
      <c r="Y8" s="1278"/>
      <c r="Z8" s="831"/>
      <c r="AA8" s="1291"/>
      <c r="AB8" s="1287"/>
      <c r="AC8" s="831"/>
      <c r="AD8" s="1279"/>
      <c r="AE8" s="1279"/>
      <c r="AF8" s="1279"/>
      <c r="AG8" s="1279"/>
      <c r="AH8" s="1279"/>
      <c r="AI8" s="1279"/>
      <c r="AJ8" s="1279"/>
      <c r="AK8" s="1278"/>
      <c r="AL8" s="1279"/>
      <c r="AM8" s="1279"/>
      <c r="AN8" s="1279"/>
      <c r="AO8" s="1278"/>
      <c r="AP8" s="1279"/>
      <c r="AQ8" s="1279"/>
      <c r="AR8" s="1279"/>
      <c r="AS8" s="1279"/>
      <c r="AT8" s="1278"/>
      <c r="AU8" s="1278"/>
      <c r="AV8" s="1278"/>
      <c r="AW8" s="601"/>
      <c r="AX8" s="1271" t="str">
        <f>+'PRS-PROJECT'!A39</f>
        <v>1. &amp; 2. DEFINITION, PLANNING &amp; DEVELOPMENT</v>
      </c>
      <c r="AY8" s="1271" t="str">
        <f>+'PRS-PROJECT'!A40</f>
        <v>3. DESIGN MANAGEMENT, DRAWINGS</v>
      </c>
      <c r="AZ8" s="1271" t="str">
        <f>+'PRS-PROJECT'!A41</f>
        <v>4. BID PROCUREMENT</v>
      </c>
      <c r="BA8" s="1271" t="str">
        <f>+'PRS-PROJECT'!A42</f>
        <v>5. IMPLEMENTATION</v>
      </c>
      <c r="BB8" s="1271" t="str">
        <f>+'PRS-PROJECT'!A43</f>
        <v>6. IN-SERVICE (CLIENT ACCEPTANCE, HAND-OVER TO O&amp;M, COMMISSIONING)</v>
      </c>
      <c r="BC8" s="1271" t="str">
        <f>+'PRS-PROJECT'!A44</f>
        <v>7. CLOSEOUT (CLIENT SATISFACTION, PROJECT ANALYSES, CLOSING OF PROJECT)</v>
      </c>
      <c r="BD8" s="1271" t="str">
        <f>+'PRS-PROJECT'!A46</f>
        <v>TOTAL STAGES OF PROJECT</v>
      </c>
      <c r="BE8" s="1271" t="str">
        <f>+'PRS-PROJECT'!A39</f>
        <v>1. &amp; 2. DEFINITION, PLANNING &amp; DEVELOPMENT</v>
      </c>
      <c r="BF8" s="1271" t="str">
        <f>+'PRS-PROJECT'!A40</f>
        <v>3. DESIGN MANAGEMENT, DRAWINGS</v>
      </c>
      <c r="BG8" s="1271" t="str">
        <f>+'PRS-PROJECT'!A41</f>
        <v>4. BID PROCUREMENT</v>
      </c>
      <c r="BH8" s="1271" t="str">
        <f>+'PRS-PROJECT'!A42</f>
        <v>5. IMPLEMENTATION</v>
      </c>
      <c r="BI8" s="1271" t="str">
        <f>+'PRS-PROJECT'!A43</f>
        <v>6. IN-SERVICE (CLIENT ACCEPTANCE, HAND-OVER TO O&amp;M, COMMISSIONING)</v>
      </c>
      <c r="BJ8" s="1271" t="str">
        <f>+'PRS-PROJECT'!A44</f>
        <v>7. CLOSEOUT (CLIENT SATISFACTION, PROJECT ANALYSES, CLOSING OF PROJECT)</v>
      </c>
      <c r="BK8" s="1271" t="str">
        <f>+'PRS-PROJECT'!A46</f>
        <v>TOTAL STAGES OF PROJECT</v>
      </c>
      <c r="BL8" s="1271" t="str">
        <f>+'PRS-PROJECT'!A39</f>
        <v>1. &amp; 2. DEFINITION, PLANNING &amp; DEVELOPMENT</v>
      </c>
      <c r="BM8" s="1271" t="str">
        <f>+'PRS-PROJECT'!A40</f>
        <v>3. DESIGN MANAGEMENT, DRAWINGS</v>
      </c>
      <c r="BN8" s="1271" t="str">
        <f>+'PRS-PROJECT'!A41</f>
        <v>4. BID PROCUREMENT</v>
      </c>
      <c r="BO8" s="1271" t="str">
        <f>+'PRS-PROJECT'!A42</f>
        <v>5. IMPLEMENTATION</v>
      </c>
      <c r="BP8" s="1271" t="str">
        <f>+'PRS-PROJECT'!A43</f>
        <v>6. IN-SERVICE (CLIENT ACCEPTANCE, HAND-OVER TO O&amp;M, COMMISSIONING)</v>
      </c>
      <c r="BQ8" s="1271" t="str">
        <f>+'PRS-PROJECT'!A44</f>
        <v>7. CLOSEOUT (CLIENT SATISFACTION, PROJECT ANALYSES, CLOSING OF PROJECT)</v>
      </c>
      <c r="BR8" s="1271" t="str">
        <f>+'PRS-PROJECT'!A46</f>
        <v>TOTAL STAGES OF PROJECT</v>
      </c>
      <c r="BS8" s="1271" t="str">
        <f>+'PRS-PROJECT'!A39</f>
        <v>1. &amp; 2. DEFINITION, PLANNING &amp; DEVELOPMENT</v>
      </c>
      <c r="BT8" s="1271" t="str">
        <f>+'PRS-PROJECT'!A40</f>
        <v>3. DESIGN MANAGEMENT, DRAWINGS</v>
      </c>
      <c r="BU8" s="1271" t="str">
        <f>+'PRS-PROJECT'!A41</f>
        <v>4. BID PROCUREMENT</v>
      </c>
      <c r="BV8" s="1271" t="str">
        <f>+'PRS-PROJECT'!A42</f>
        <v>5. IMPLEMENTATION</v>
      </c>
      <c r="BW8" s="1271" t="str">
        <f>+'PRS-PROJECT'!A43</f>
        <v>6. IN-SERVICE (CLIENT ACCEPTANCE, HAND-OVER TO O&amp;M, COMMISSIONING)</v>
      </c>
      <c r="BX8" s="1271" t="str">
        <f>+'PRS-PROJECT'!A44</f>
        <v>7. CLOSEOUT (CLIENT SATISFACTION, PROJECT ANALYSES, CLOSING OF PROJECT)</v>
      </c>
      <c r="BY8" s="1271" t="str">
        <f>+'PRS-PROJECT'!A46</f>
        <v>TOTAL STAGES OF PROJECT</v>
      </c>
      <c r="BZ8" s="1271" t="str">
        <f>+'PRS-PROJECT'!A39</f>
        <v>1. &amp; 2. DEFINITION, PLANNING &amp; DEVELOPMENT</v>
      </c>
      <c r="CA8" s="1271" t="str">
        <f>+'PRS-PROJECT'!A40</f>
        <v>3. DESIGN MANAGEMENT, DRAWINGS</v>
      </c>
      <c r="CB8" s="1271" t="str">
        <f>+'PRS-PROJECT'!A41</f>
        <v>4. BID PROCUREMENT</v>
      </c>
      <c r="CC8" s="1271" t="str">
        <f>+'PRS-PROJECT'!A42</f>
        <v>5. IMPLEMENTATION</v>
      </c>
      <c r="CD8" s="1271" t="str">
        <f>+'PRS-PROJECT'!A43</f>
        <v>6. IN-SERVICE (CLIENT ACCEPTANCE, HAND-OVER TO O&amp;M, COMMISSIONING)</v>
      </c>
      <c r="CE8" s="1271" t="str">
        <f>+'PRS-PROJECT'!A44</f>
        <v>7. CLOSEOUT (CLIENT SATISFACTION, PROJECT ANALYSES, CLOSING OF PROJECT)</v>
      </c>
      <c r="CF8" s="1271" t="str">
        <f>+'PRS-PROJECT'!A46</f>
        <v>TOTAL STAGES OF PROJECT</v>
      </c>
      <c r="CG8" s="1271" t="str">
        <f>+'PRS-PROJECT'!A39</f>
        <v>1. &amp; 2. DEFINITION, PLANNING &amp; DEVELOPMENT</v>
      </c>
      <c r="CH8" s="1271" t="str">
        <f>+'PRS-PROJECT'!A40</f>
        <v>3. DESIGN MANAGEMENT, DRAWINGS</v>
      </c>
      <c r="CI8" s="1271" t="str">
        <f>+'PRS-PROJECT'!A41</f>
        <v>4. BID PROCUREMENT</v>
      </c>
      <c r="CJ8" s="1271" t="str">
        <f>+'PRS-PROJECT'!A42</f>
        <v>5. IMPLEMENTATION</v>
      </c>
      <c r="CK8" s="1271" t="str">
        <f>+'PRS-PROJECT'!A43</f>
        <v>6. IN-SERVICE (CLIENT ACCEPTANCE, HAND-OVER TO O&amp;M, COMMISSIONING)</v>
      </c>
      <c r="CL8" s="1271" t="str">
        <f>+'PRS-PROJECT'!A44</f>
        <v>7. CLOSEOUT (CLIENT SATISFACTION, PROJECT ANALYSES, CLOSING OF PROJECT)</v>
      </c>
      <c r="CM8" s="1285" t="str">
        <f>+'PRS-PROJECT'!A46</f>
        <v>TOTAL STAGES OF PROJECT</v>
      </c>
      <c r="CN8" s="1271" t="str">
        <f>+'PRS-PROJECT'!A47</f>
        <v>DAYS (ON) / OFF SCHEDULE</v>
      </c>
      <c r="CO8" s="1271" t="str">
        <f>+'PRS-PROJECT'!A48</f>
        <v>DAYS PERCENT (ON) / OFF SCHEDULE</v>
      </c>
      <c r="CP8" s="1271" t="str">
        <f t="shared" ref="CP8:CU8" si="0">+CG8</f>
        <v>1. &amp; 2. DEFINITION, PLANNING &amp; DEVELOPMENT</v>
      </c>
      <c r="CQ8" s="1271" t="str">
        <f t="shared" si="0"/>
        <v>3. DESIGN MANAGEMENT, DRAWINGS</v>
      </c>
      <c r="CR8" s="1271" t="str">
        <f t="shared" si="0"/>
        <v>4. BID PROCUREMENT</v>
      </c>
      <c r="CS8" s="1271" t="str">
        <f t="shared" si="0"/>
        <v>5. IMPLEMENTATION</v>
      </c>
      <c r="CT8" s="1271" t="str">
        <f t="shared" si="0"/>
        <v>6. IN-SERVICE (CLIENT ACCEPTANCE, HAND-OVER TO O&amp;M, COMMISSIONING)</v>
      </c>
      <c r="CU8" s="1271" t="str">
        <f t="shared" si="0"/>
        <v>7. CLOSEOUT (CLIENT SATISFACTION, PROJECT ANALYSES, CLOSING OF PROJECT)</v>
      </c>
      <c r="CV8" s="1278"/>
      <c r="CW8" s="1278"/>
      <c r="CX8" s="1287"/>
      <c r="CY8" s="1278"/>
      <c r="CZ8" s="601"/>
      <c r="DA8" s="1271" t="str">
        <f>+'PRS-PROJECT'!B59</f>
        <v>INTERACTION WITH CLIENT</v>
      </c>
      <c r="DB8" s="1271" t="str">
        <f>+'PRS-PROJECT'!B60</f>
        <v>INTERACTION WITH OTHER  SERVICES  (COMP&amp;COMM, AUDIO VISUAL, PROTECTION)</v>
      </c>
      <c r="DC8" s="1271" t="str">
        <f>+'PRS-PROJECT'!B61</f>
        <v>INFORMATION TO PRS PROJECT TEAM WELL COMMUNICATED</v>
      </c>
      <c r="DD8" s="1271" t="str">
        <f>+'PRS-PROJECT'!B62</f>
        <v>OVERALL GENERAL CONTRACTOR PERFORMANCE (INFORMATION TAKEN FROM EVALUATION)</v>
      </c>
      <c r="DE8" s="1271" t="str">
        <f>+'PRS-PROJECT'!B63</f>
        <v>OVERALL CONSULTANT PERFORMANCE (INFORMATION TAKEN FROM EVALUATION)</v>
      </c>
      <c r="DF8" s="1271" t="str">
        <f>+'PRS-PROJECT'!B64</f>
        <v>BASE BUILDING NEEDS NOT COMPROMISED DURING PROJECT IMPLEMENTATION</v>
      </c>
      <c r="DG8" s="1271" t="str">
        <f>+'PRS-PROJECT'!B65</f>
        <v>COMPLEXITY OF PROJECT</v>
      </c>
      <c r="DH8" s="1271" t="str">
        <f>+'PRS-PROJECT'!B66</f>
        <v>REALISTIC PROJECT TIMELINE</v>
      </c>
      <c r="DI8" s="1284" t="str">
        <f>+'PRS-PROJECT'!E58</f>
        <v>PROJECT MANAGEMENT  AVERAGE</v>
      </c>
      <c r="DJ8" s="1271" t="str">
        <f>+'PRS-PROJECT'!B68</f>
        <v>WERE M/E PLANS &amp; SPECIFICATION CONCEIVED FOR STRAIGHT FORWARD COMMISSIONING</v>
      </c>
      <c r="DK8" s="1271" t="str">
        <f>+'PRS-PROJECT'!B69</f>
        <v>CONTROL SEQUENCE CLEAR &amp; COMPLETE TO FACILITATE EFFICIENT COMMISSIONING</v>
      </c>
      <c r="DL8" s="1271" t="str">
        <f>+'PRS-PROJECT'!B70</f>
        <v>QUALITY STANDARDS RESPECTED, IN PLANS, SPEC AND EXECUTION</v>
      </c>
      <c r="DM8" s="1285" t="str">
        <f>+'PRS-PROJECT'!E67</f>
        <v>QUALITY CONTROL AND COMMISSIONING  AVERAGE</v>
      </c>
      <c r="DN8" s="1271" t="str">
        <f>+'PRS-PROJECT'!B72</f>
        <v>CONSULTATION ON  NEW SYSTEM INSTALLATION</v>
      </c>
      <c r="DO8" s="1271" t="str">
        <f>+'PRS-PROJECT'!B73</f>
        <v>ASPECTS OF LAYOUTS CONCERNING OPERATIONS, MAINTENANCE AND IDENTIFICATION WELL RESPECTED</v>
      </c>
      <c r="DP8" s="1271" t="str">
        <f>+'PRS-PROJECT'!B74</f>
        <v xml:space="preserve">INVOLVEMENT OF O&amp;M TEAM DURING CONSTRUCTION </v>
      </c>
      <c r="DQ8" s="1271" t="str">
        <f>+'PRS-PROJECT'!B75</f>
        <v xml:space="preserve">HANDOVER OF NEW SYSTEMS INCLUDING RECORD DOCUMENTS (O&amp;M MANUALS, WARRANTIES ETC..) </v>
      </c>
      <c r="DR8" s="1271" t="str">
        <f>+'PRS-PROJECT'!B76</f>
        <v>OVERALL NEW SYSTEM PERFORMANCE</v>
      </c>
      <c r="DS8" s="1271" t="str">
        <f>+'PRS-PROJECT'!E71</f>
        <v>OPERATIONS  AVERAGE</v>
      </c>
      <c r="DT8" s="1282" t="str">
        <f>+'PRS-PROJECT'!B78</f>
        <v xml:space="preserve">PROJECT APPROVAL AND FUNDING START-UP DOCUMENTATION (BRIEFS) </v>
      </c>
      <c r="DU8" s="1271" t="str">
        <f>+'PRS-PROJECT'!B79</f>
        <v>CONTRACT/WORK ORDER ADMINISTRATION</v>
      </c>
      <c r="DV8" s="1278" t="str">
        <f>+'PRS-PROJECT'!B80</f>
        <v>REVIEW ESTIMATE, OBTAIN FUNDING MODIFICATION(CLIENT REQUESTS ETC...)</v>
      </c>
      <c r="DW8" s="1271" t="str">
        <f>+'PRS-PROJECT'!B81</f>
        <v>PROJECT CLOSE OUT</v>
      </c>
      <c r="DX8" s="1285" t="str">
        <f>+'PRS-PROJECT'!E77</f>
        <v>ACCOUNTING  AVERAGE</v>
      </c>
      <c r="DY8" s="1281"/>
      <c r="DZ8" s="1281"/>
      <c r="EA8" s="598" t="s">
        <v>8</v>
      </c>
      <c r="EB8" s="1278"/>
      <c r="EC8" s="1278"/>
      <c r="ED8" s="1278"/>
      <c r="EE8" s="1278"/>
      <c r="EF8" s="1278"/>
      <c r="EG8" s="1278"/>
      <c r="EH8" s="1278"/>
      <c r="EI8" s="1278"/>
      <c r="EJ8" s="1278"/>
      <c r="EK8" s="1278"/>
      <c r="EL8" s="1278"/>
      <c r="EM8" s="1278"/>
      <c r="EN8" s="1281"/>
      <c r="EO8" s="1281"/>
      <c r="EP8" s="1281"/>
      <c r="EQ8" s="1281"/>
      <c r="ER8" s="598" t="s">
        <v>8</v>
      </c>
      <c r="ES8" s="1271" t="str">
        <f>+'CLIENT-PROJECT'!A31</f>
        <v>CLIENT NAME:</v>
      </c>
      <c r="ET8" s="1271" t="str">
        <f>+'CLIENT-PROJECT'!A32</f>
        <v>DATE EVALUATED BY CLIENT:</v>
      </c>
      <c r="EU8" s="1271" t="str">
        <f>+'CLIENT-PROJECT'!A34</f>
        <v>BUDGET</v>
      </c>
      <c r="EV8" s="1271" t="str">
        <f>+'CLIENT-PROJECT'!A35</f>
        <v>SCHEDULE</v>
      </c>
      <c r="EW8" s="1271" t="str">
        <f>+'CLIENT-PROJECT'!A36</f>
        <v>SCOPE OF WORK</v>
      </c>
      <c r="EX8" s="1271" t="str">
        <f>+'CLIENT-PROJECT'!A37</f>
        <v>ROLE AND RESPONSIBILITIES</v>
      </c>
      <c r="EY8" s="1271" t="str">
        <f>+'CLIENT-PROJECT'!A38</f>
        <v>UPCOMING TASKS AND EVENTS</v>
      </c>
      <c r="EZ8" s="1271" t="str">
        <f>+'CLIENT-PROJECT'!A40</f>
        <v>THE PROJECT LEADER</v>
      </c>
      <c r="FA8" s="1271" t="str">
        <f>+'CLIENT-PROJECT'!A41</f>
        <v>THE PROJECT MANAGER</v>
      </c>
      <c r="FB8" s="1271" t="str">
        <f>+'CLIENT-PROJECT'!A42</f>
        <v>THE COMMISSIONER</v>
      </c>
      <c r="FC8" s="1271" t="str">
        <f>+'CLIENT-PROJECT'!A43</f>
        <v>THE CONSULTANT</v>
      </c>
      <c r="FD8" s="1271" t="str">
        <f>+'CLIENT-PROJECT'!A45</f>
        <v>QUALITY OF THE PRODUCT (IE. FINISHES, LIGHTING, VENTILATION, ETC.)</v>
      </c>
      <c r="FE8" s="1271" t="str">
        <f>+'CLIENT-PROJECT'!A46</f>
        <v>QUALITY OF SPACE (IE. SIZE, STORAGE, CIRCULATION, ETC.)</v>
      </c>
      <c r="FF8" s="1271" t="str">
        <f>+'CLIENT-PROJECT'!A47</f>
        <v>BUDGET / COSTS</v>
      </c>
      <c r="FG8" s="1271" t="str">
        <f>+'CLIENT-PROJECT'!A48</f>
        <v>DURATION (IE. SCHEDULE)</v>
      </c>
      <c r="FH8" s="1271" t="str">
        <f>+'CLIENT-PROJECT'!A49</f>
        <v>HOW WELL DID THE ACTUAL CONSTRUCTION EVOLVE (IE. NOISE, CLEANLINESS, ATTITUDE FROM WORKERS, ETC.)</v>
      </c>
      <c r="FI8" s="1271" t="str">
        <f>+'CLIENT-PROJECT'!A50</f>
        <v>HOW SAFE WAS THE JOB SITE DURING THE PROJECT (HEALTH AND SAFETY CONDITION)</v>
      </c>
      <c r="FJ8" s="1271" t="str">
        <f>+'CLIENT-PROJECT'!A52</f>
        <v>HOW DO YOU FEEL THE FINAL PRODUCT MEETS YOUR EXPECTATIONS</v>
      </c>
      <c r="FK8" s="1271" t="str">
        <f>+'CLIENT-PROJECT'!A53</f>
        <v>GENERAL OVERALL SATISFACTION OF PROJECT</v>
      </c>
      <c r="FL8" s="1271" t="str">
        <f>+'CLIENT-PROJECT'!A57</f>
        <v xml:space="preserve">     A) THE HANDLING OF SUBSEQUENT PROJECTS: </v>
      </c>
      <c r="FM8" s="1271" t="str">
        <f>+'CLIENT-PROJECT'!A59</f>
        <v xml:space="preserve">     B) PHYSICAL RESOURCES SERVICE AS A WHOLE: </v>
      </c>
      <c r="FN8" s="1271" t="str">
        <f>+FL8</f>
        <v xml:space="preserve">     A) THE HANDLING OF SUBSEQUENT PROJECTS: </v>
      </c>
      <c r="FO8" s="1271" t="str">
        <f>+FM8</f>
        <v xml:space="preserve">     B) PHYSICAL RESOURCES SERVICE AS A WHOLE: </v>
      </c>
      <c r="FP8" s="1281"/>
      <c r="FQ8" s="1281"/>
      <c r="FR8" s="1281"/>
      <c r="FS8" s="1281"/>
      <c r="FT8" s="598" t="s">
        <v>8</v>
      </c>
      <c r="FU8" s="1271" t="s">
        <v>412</v>
      </c>
      <c r="FV8" s="600" t="str">
        <f>+CONTRACTOR!E18</f>
        <v>COST</v>
      </c>
      <c r="FW8" s="600"/>
      <c r="FX8" s="600"/>
      <c r="FY8" s="600"/>
      <c r="FZ8" s="600"/>
      <c r="GA8" s="600"/>
      <c r="GB8" s="600" t="str">
        <f>+CONTRACTOR!H18</f>
        <v>COST / GSM</v>
      </c>
      <c r="GC8" s="600"/>
      <c r="GD8" s="600" t="str">
        <f>+CONTRACTOR!G18</f>
        <v>COST / NASM</v>
      </c>
      <c r="GE8" s="600"/>
      <c r="GF8" s="1273" t="str">
        <f>+CONTRACTOR!F30&amp;+CONTRACTOR!F31</f>
        <v xml:space="preserve">ESTIMATED START DATE </v>
      </c>
      <c r="GG8" s="1273"/>
      <c r="GH8" s="1273"/>
      <c r="GI8" s="1273" t="str">
        <f>+CONTRACTOR!I30&amp;+CONTRACTOR!I31</f>
        <v xml:space="preserve">ACTUAL START DATE   </v>
      </c>
      <c r="GJ8" s="1273"/>
      <c r="GK8" s="1273"/>
      <c r="GL8" s="1273" t="str">
        <f>+CONTRACTOR!F30&amp;CONTRACTOR!G31</f>
        <v xml:space="preserve">ESTIMATED END DATE  </v>
      </c>
      <c r="GM8" s="1273"/>
      <c r="GN8" s="1273"/>
      <c r="GO8" s="1273" t="str">
        <f>+CONTRACTOR!I30&amp;+CONTRACTOR!J31</f>
        <v xml:space="preserve">ACTUAL END DATE  </v>
      </c>
      <c r="GP8" s="1273"/>
      <c r="GQ8" s="1273"/>
      <c r="GR8" s="1275" t="str">
        <f>+CONTRACTOR!F30&amp;CONTRACTOR!H31</f>
        <v xml:space="preserve">ESTIMATED  NUMBER OF DAYS </v>
      </c>
      <c r="GS8" s="1276"/>
      <c r="GT8" s="1277"/>
      <c r="GU8" s="1275" t="str">
        <f>+CONTRACTOR!I30&amp;CONTRACTOR!K31</f>
        <v xml:space="preserve">ACTUAL NUMBER OF DAYS </v>
      </c>
      <c r="GV8" s="1276"/>
      <c r="GW8" s="1277"/>
      <c r="GX8" s="1275" t="str">
        <f>+CONTRACTOR!M30&amp;CONTRACTOR!K31</f>
        <v xml:space="preserve"> VARIANCE NUMBER OF DAYS </v>
      </c>
      <c r="GY8" s="1276"/>
      <c r="GZ8" s="1277"/>
      <c r="HA8" s="1274" t="str">
        <f>+CONTRACTOR!A35</f>
        <v>TOTAL DAYS</v>
      </c>
      <c r="HB8" s="1274"/>
      <c r="HC8" s="1274"/>
      <c r="HD8" s="1274"/>
      <c r="HE8" s="854" t="str">
        <f>+CONTRACTOR!A45</f>
        <v>COMMUNICATIONS (EFFECTIVE,  CLEAR, CONCISE, RESPONSIVENESS, COORD. BETWEEN TRADES)</v>
      </c>
      <c r="HF8" s="854" t="str">
        <f>+CONTRACTOR!A46</f>
        <v>CONDUCT (ATTITUDE, RESPECT FOR CLIENT, POLITENESS)</v>
      </c>
      <c r="HG8" s="854" t="str">
        <f>+CONTRACTOR!A47</f>
        <v>SITE ORGANIZATION (MATERIALS STORED PROPERLY, BARRIERS, SITE AND SURROUNDING, AROUND GARAGE BIN)</v>
      </c>
      <c r="HH8" s="854" t="str">
        <f>+CONTRACTOR!A48</f>
        <v>RESPECT OF SCHEDULE (CONTRACTOR RESPECT SCHEDULE)</v>
      </c>
      <c r="HI8" s="854" t="str">
        <f>+CONTRACTOR!A49</f>
        <v>HEALTH AND SAFETY (RESPECT OF OHSARCP, GREEN BOOK, CODE, SECURED SITE)</v>
      </c>
      <c r="HJ8" s="854" t="str">
        <f>+CONTRACTOR!A51</f>
        <v>PAPERWORK (GENERAL PAPERWORK)</v>
      </c>
      <c r="HK8" s="854" t="str">
        <f>+CONTRACTOR!A52</f>
        <v>EXTRAS / CREDITS (RESPONSIBLE, COSTING)</v>
      </c>
      <c r="HL8" s="854" t="str">
        <f>+CONTRACTOR!A53</f>
        <v>DRAWINGS / MANUALS (AS-BUILTS, FINAL ACCEPTED OWNER MANUALS)</v>
      </c>
      <c r="HM8" s="854" t="str">
        <f>+CONTRACTOR!A55</f>
        <v>ARCHITECTURE (AS PER PLAN, SHOP DRAWINGS)</v>
      </c>
      <c r="HN8" s="854" t="str">
        <f>+CONTRACTOR!A56</f>
        <v>MECHANICAL / CONTROLS (AS PER PLAN, SHOP DRAWINGS)</v>
      </c>
      <c r="HO8" s="854" t="str">
        <f>+CONTRACTOR!A57</f>
        <v>ELECTRICAL  (AS PER PLAN, SHOP DRAWINGS)</v>
      </c>
      <c r="HP8" s="854" t="str">
        <f>+CONTRACTOR!A58</f>
        <v>DEFICIENCIES / COMMISSIONING</v>
      </c>
      <c r="HQ8" s="1271" t="str">
        <f>+CONTRACTOR!K42</f>
        <v>PERCENT AWARDED</v>
      </c>
      <c r="HR8" s="1271" t="str">
        <f>+CONTRACTOR!N42</f>
        <v>/</v>
      </c>
      <c r="HS8" s="577" t="str">
        <f>+CONTRACTOR!A72</f>
        <v>TOTAL NOTICES</v>
      </c>
      <c r="HT8" s="573"/>
      <c r="HU8" s="573"/>
      <c r="HV8" s="574"/>
      <c r="HW8" s="577" t="str">
        <f>+CONTRACTOR!A78</f>
        <v>TOTAL INCIDENTS / ACCIDENTS</v>
      </c>
      <c r="HX8" s="573"/>
      <c r="HY8" s="574"/>
      <c r="HZ8" s="1271" t="str">
        <f>+CONTRACTOR!K65</f>
        <v>PERCENT AWARDED</v>
      </c>
      <c r="IA8" s="1271" t="str">
        <f>+CONTRACTOR!N65</f>
        <v>/</v>
      </c>
      <c r="IB8" s="1271" t="str">
        <f>+CONTRACTOR!K66</f>
        <v>PROJECT POINTS</v>
      </c>
      <c r="IC8" s="1271" t="str">
        <f>+CONTRACTOR!N65</f>
        <v>/</v>
      </c>
      <c r="ID8" s="1278"/>
      <c r="IE8" s="598" t="s">
        <v>8</v>
      </c>
      <c r="IF8" s="1271" t="s">
        <v>412</v>
      </c>
      <c r="IG8" s="600" t="str">
        <f>+CONSULTANT!E18</f>
        <v>COST</v>
      </c>
      <c r="IH8" s="600"/>
      <c r="II8" s="600"/>
      <c r="IJ8" s="600"/>
      <c r="IK8" s="600"/>
      <c r="IL8" s="600"/>
      <c r="IM8" s="600" t="str">
        <f>+CONSULTANT!H18</f>
        <v>COST / GSM</v>
      </c>
      <c r="IN8" s="600"/>
      <c r="IO8" s="600" t="str">
        <f>+CONSULTANT!G18</f>
        <v>COST / NASM</v>
      </c>
      <c r="IP8" s="600"/>
      <c r="IQ8" s="1273" t="str">
        <f>+CONSULTANT!F30&amp;+CONSULTANT!F31</f>
        <v xml:space="preserve">ESTIMATED START DATE </v>
      </c>
      <c r="IR8" s="1273"/>
      <c r="IS8" s="1273"/>
      <c r="IT8" s="1273"/>
      <c r="IU8" s="1273" t="str">
        <f>+CONSULTANT!I30&amp;+CONSULTANT!I31</f>
        <v xml:space="preserve">ACTUAL START DATE   </v>
      </c>
      <c r="IV8" s="1273"/>
      <c r="IW8" s="1273"/>
      <c r="IX8" s="1273"/>
      <c r="IY8" s="1273" t="str">
        <f>+CONSULTANT!F30&amp;+CONSULTANT!G31</f>
        <v xml:space="preserve">ESTIMATED END DATE  </v>
      </c>
      <c r="IZ8" s="1273"/>
      <c r="JA8" s="1273"/>
      <c r="JB8" s="1273"/>
      <c r="JC8" s="1273" t="str">
        <f>+CONSULTANT!I30&amp;+CONSULTANT!J31</f>
        <v xml:space="preserve">ACTUAL END DATE  </v>
      </c>
      <c r="JD8" s="1273"/>
      <c r="JE8" s="1273"/>
      <c r="JF8" s="1273"/>
      <c r="JG8" s="1274" t="str">
        <f>+CONSULTANT!F30&amp;+CONSULTANT!H31</f>
        <v xml:space="preserve">ESTIMATED  NUMBER OF DAYS </v>
      </c>
      <c r="JH8" s="1274"/>
      <c r="JI8" s="1274"/>
      <c r="JJ8" s="1274"/>
      <c r="JK8" s="1274" t="str">
        <f>+CONSULTANT!I30&amp;CONSULTANT!K31</f>
        <v xml:space="preserve">ACTUAL NUMBER OF DAYS </v>
      </c>
      <c r="JL8" s="1274"/>
      <c r="JM8" s="1274"/>
      <c r="JN8" s="1274"/>
      <c r="JO8" s="1274" t="str">
        <f>+CONSULTANT!M30&amp;CONSULTANT!K31</f>
        <v xml:space="preserve"> VARIANCE NUMBER OF DAYS </v>
      </c>
      <c r="JP8" s="1274"/>
      <c r="JQ8" s="1274"/>
      <c r="JR8" s="1274"/>
      <c r="JS8" s="1274" t="str">
        <f>+CONSULTANT!A36</f>
        <v>TOTAL DAYS</v>
      </c>
      <c r="JT8" s="1274"/>
      <c r="JU8" s="1274"/>
      <c r="JV8" s="1274"/>
      <c r="JW8" s="600" t="str">
        <f>+CONSULTANT!A46</f>
        <v xml:space="preserve">  DESIGN</v>
      </c>
      <c r="JX8" s="602"/>
      <c r="JY8" s="601"/>
      <c r="JZ8" s="581"/>
      <c r="KA8" s="603" t="str">
        <f>+CONSULTANT!A51</f>
        <v xml:space="preserve">  QUALITY OF RESULTS</v>
      </c>
      <c r="KB8" s="581"/>
      <c r="KC8" s="603"/>
      <c r="KD8" s="603"/>
      <c r="KE8" s="581"/>
      <c r="KF8" s="581"/>
      <c r="KG8" s="603" t="str">
        <f>+CONSULTANT!A58</f>
        <v xml:space="preserve">  MANAGEMENT</v>
      </c>
      <c r="KH8" s="581"/>
      <c r="KI8" s="603"/>
      <c r="KJ8" s="603"/>
      <c r="KK8" s="600" t="str">
        <f>+CONSULTANT!A63</f>
        <v xml:space="preserve">  COST</v>
      </c>
      <c r="KL8" s="584"/>
      <c r="KM8" s="584"/>
      <c r="KN8" s="1271" t="str">
        <f>+CONSULTANT!K43</f>
        <v>PERCENT AWARDED</v>
      </c>
      <c r="KO8" s="1285" t="str">
        <f>+CONSULTANT!N43</f>
        <v>/</v>
      </c>
      <c r="KP8" s="1279"/>
      <c r="KQ8" s="916"/>
      <c r="KR8" s="1278"/>
    </row>
    <row r="9" spans="1:304" s="397" customFormat="1" ht="87.75" customHeight="1" x14ac:dyDescent="0.25">
      <c r="A9" s="1273"/>
      <c r="B9" s="1273"/>
      <c r="C9" s="1272"/>
      <c r="D9" s="1272"/>
      <c r="E9" s="1272"/>
      <c r="F9" s="1272"/>
      <c r="G9" s="1272"/>
      <c r="H9" s="1272"/>
      <c r="I9" s="1272"/>
      <c r="J9" s="1272"/>
      <c r="K9" s="831"/>
      <c r="L9" s="1272"/>
      <c r="M9" s="1272"/>
      <c r="N9" s="1272"/>
      <c r="O9" s="831"/>
      <c r="P9" s="1272"/>
      <c r="Q9" s="1272"/>
      <c r="R9" s="1272"/>
      <c r="S9" s="1272"/>
      <c r="T9" s="831"/>
      <c r="U9" s="1286"/>
      <c r="V9" s="1272"/>
      <c r="W9" s="1272"/>
      <c r="X9" s="848"/>
      <c r="Y9" s="1272"/>
      <c r="Z9" s="831"/>
      <c r="AA9" s="1286"/>
      <c r="AB9" s="1283"/>
      <c r="AC9" s="831"/>
      <c r="AD9" s="1280"/>
      <c r="AE9" s="1280"/>
      <c r="AF9" s="1280"/>
      <c r="AG9" s="1280"/>
      <c r="AH9" s="1280"/>
      <c r="AI9" s="1280"/>
      <c r="AJ9" s="1280"/>
      <c r="AK9" s="1272"/>
      <c r="AL9" s="1280"/>
      <c r="AM9" s="1280"/>
      <c r="AN9" s="1280"/>
      <c r="AO9" s="1272"/>
      <c r="AP9" s="1280"/>
      <c r="AQ9" s="1280"/>
      <c r="AR9" s="1280"/>
      <c r="AS9" s="1280"/>
      <c r="AT9" s="1272"/>
      <c r="AU9" s="1272"/>
      <c r="AV9" s="1272"/>
      <c r="AW9" s="601"/>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86"/>
      <c r="CN9" s="1272"/>
      <c r="CO9" s="1272"/>
      <c r="CP9" s="1272"/>
      <c r="CQ9" s="1272"/>
      <c r="CR9" s="1272"/>
      <c r="CS9" s="1272"/>
      <c r="CT9" s="1272"/>
      <c r="CU9" s="1272"/>
      <c r="CV9" s="1272"/>
      <c r="CW9" s="1272"/>
      <c r="CX9" s="1283"/>
      <c r="CY9" s="1272"/>
      <c r="CZ9" s="601"/>
      <c r="DA9" s="1272"/>
      <c r="DB9" s="1272"/>
      <c r="DC9" s="1272"/>
      <c r="DD9" s="1272"/>
      <c r="DE9" s="1272"/>
      <c r="DF9" s="1272"/>
      <c r="DG9" s="1272"/>
      <c r="DH9" s="1272"/>
      <c r="DI9" s="1272"/>
      <c r="DJ9" s="1272"/>
      <c r="DK9" s="1272"/>
      <c r="DL9" s="1272"/>
      <c r="DM9" s="1286"/>
      <c r="DN9" s="1272"/>
      <c r="DO9" s="1272"/>
      <c r="DP9" s="1272"/>
      <c r="DQ9" s="1272"/>
      <c r="DR9" s="1272"/>
      <c r="DS9" s="1272"/>
      <c r="DT9" s="1283"/>
      <c r="DU9" s="1272"/>
      <c r="DV9" s="1272"/>
      <c r="DW9" s="1272"/>
      <c r="DX9" s="1286"/>
      <c r="DY9" s="1281"/>
      <c r="DZ9" s="1281"/>
      <c r="EA9" s="598"/>
      <c r="EB9" s="1272"/>
      <c r="EC9" s="1272"/>
      <c r="ED9" s="1272"/>
      <c r="EE9" s="1272"/>
      <c r="EF9" s="1272"/>
      <c r="EG9" s="1272"/>
      <c r="EH9" s="1272"/>
      <c r="EI9" s="1272"/>
      <c r="EJ9" s="1272"/>
      <c r="EK9" s="1272"/>
      <c r="EL9" s="1272"/>
      <c r="EM9" s="1272"/>
      <c r="EN9" s="1281"/>
      <c r="EO9" s="1281"/>
      <c r="EP9" s="1281"/>
      <c r="EQ9" s="1281"/>
      <c r="ER9" s="598"/>
      <c r="ES9" s="1272"/>
      <c r="ET9" s="1272"/>
      <c r="EU9" s="1272"/>
      <c r="EV9" s="1272"/>
      <c r="EW9" s="1272"/>
      <c r="EX9" s="1272"/>
      <c r="EY9" s="1272"/>
      <c r="EZ9" s="1272"/>
      <c r="FA9" s="1272"/>
      <c r="FB9" s="1272"/>
      <c r="FC9" s="1272"/>
      <c r="FD9" s="1272"/>
      <c r="FE9" s="1272"/>
      <c r="FF9" s="1272"/>
      <c r="FG9" s="1272"/>
      <c r="FH9" s="1272"/>
      <c r="FI9" s="1272"/>
      <c r="FJ9" s="1272"/>
      <c r="FK9" s="1272"/>
      <c r="FL9" s="1272"/>
      <c r="FM9" s="1272"/>
      <c r="FN9" s="1272"/>
      <c r="FO9" s="1272"/>
      <c r="FP9" s="1281"/>
      <c r="FQ9" s="1281"/>
      <c r="FR9" s="1281"/>
      <c r="FS9" s="1281"/>
      <c r="FT9" s="598"/>
      <c r="FU9" s="1272"/>
      <c r="FV9" s="604" t="str">
        <f>+CONTRACTOR!A19</f>
        <v>INITIAL TENDER AMOUNT:</v>
      </c>
      <c r="FW9" s="604" t="str">
        <f>+CONTRACTOR!A20</f>
        <v>CHANGE ORDERS EXTRAS</v>
      </c>
      <c r="FX9" s="604" t="str">
        <f>+CONTRACTOR!A21</f>
        <v>CHANGE ORDERS CREDITS</v>
      </c>
      <c r="FY9" s="604" t="str">
        <f>+CONTRACTOR!A22</f>
        <v>FINAL CONTRACT AMOUNT COST:</v>
      </c>
      <c r="FZ9" s="604" t="str">
        <f>+CONTRACTOR!A23</f>
        <v xml:space="preserve">(UNDER) / OVER TENDER </v>
      </c>
      <c r="GA9" s="604" t="str">
        <f>+CONTRACTOR!A24</f>
        <v>PERCENT (UNDER) / OVER TENDER</v>
      </c>
      <c r="GB9" s="605" t="str">
        <f>+CONTRACTOR!I19</f>
        <v>INITIAL</v>
      </c>
      <c r="GC9" s="604" t="str">
        <f>+CONTRACTOR!I22</f>
        <v>FINAL</v>
      </c>
      <c r="GD9" s="605" t="str">
        <f>+GB9</f>
        <v>INITIAL</v>
      </c>
      <c r="GE9" s="604" t="str">
        <f>+GC9</f>
        <v>FINAL</v>
      </c>
      <c r="GF9" s="849" t="str">
        <f>+CONTRACTOR!A32</f>
        <v>5. MOBILIZATION</v>
      </c>
      <c r="GG9" s="853" t="str">
        <f>+CONTRACTOR!A33</f>
        <v>5. IMPLEMENTATION</v>
      </c>
      <c r="GH9" s="853" t="str">
        <f>+CONTRACTOR!A34</f>
        <v>6. FINAL COMPLETION ( DEFICIENCIES, DELIVERABLES)</v>
      </c>
      <c r="GI9" s="853" t="str">
        <f>+GF9</f>
        <v>5. MOBILIZATION</v>
      </c>
      <c r="GJ9" s="853" t="str">
        <f>+GG9</f>
        <v>5. IMPLEMENTATION</v>
      </c>
      <c r="GK9" s="853" t="str">
        <f>+GH9</f>
        <v>6. FINAL COMPLETION ( DEFICIENCIES, DELIVERABLES)</v>
      </c>
      <c r="GL9" s="853" t="str">
        <f>+GF9</f>
        <v>5. MOBILIZATION</v>
      </c>
      <c r="GM9" s="853" t="str">
        <f>+GG9</f>
        <v>5. IMPLEMENTATION</v>
      </c>
      <c r="GN9" s="853" t="str">
        <f>+GH9</f>
        <v>6. FINAL COMPLETION ( DEFICIENCIES, DELIVERABLES)</v>
      </c>
      <c r="GO9" s="849" t="str">
        <f t="shared" ref="GO9:GZ9" si="1">+GF9</f>
        <v>5. MOBILIZATION</v>
      </c>
      <c r="GP9" s="849" t="str">
        <f t="shared" si="1"/>
        <v>5. IMPLEMENTATION</v>
      </c>
      <c r="GQ9" s="849" t="str">
        <f t="shared" si="1"/>
        <v>6. FINAL COMPLETION ( DEFICIENCIES, DELIVERABLES)</v>
      </c>
      <c r="GR9" s="849" t="str">
        <f t="shared" si="1"/>
        <v>5. MOBILIZATION</v>
      </c>
      <c r="GS9" s="849" t="str">
        <f t="shared" si="1"/>
        <v>5. IMPLEMENTATION</v>
      </c>
      <c r="GT9" s="849" t="str">
        <f t="shared" si="1"/>
        <v>6. FINAL COMPLETION ( DEFICIENCIES, DELIVERABLES)</v>
      </c>
      <c r="GU9" s="849" t="str">
        <f t="shared" si="1"/>
        <v>5. MOBILIZATION</v>
      </c>
      <c r="GV9" s="849" t="str">
        <f t="shared" si="1"/>
        <v>5. IMPLEMENTATION</v>
      </c>
      <c r="GW9" s="849" t="str">
        <f t="shared" si="1"/>
        <v>6. FINAL COMPLETION ( DEFICIENCIES, DELIVERABLES)</v>
      </c>
      <c r="GX9" s="849" t="str">
        <f t="shared" si="1"/>
        <v>5. MOBILIZATION</v>
      </c>
      <c r="GY9" s="849" t="str">
        <f t="shared" si="1"/>
        <v>5. IMPLEMENTATION</v>
      </c>
      <c r="GZ9" s="849" t="str">
        <f t="shared" si="1"/>
        <v>6. FINAL COMPLETION ( DEFICIENCIES, DELIVERABLES)</v>
      </c>
      <c r="HA9" s="850" t="str">
        <f>+CONTRACTOR!F30</f>
        <v xml:space="preserve">ESTIMATED </v>
      </c>
      <c r="HB9" s="606" t="str">
        <f>+CONTRACTOR!I30</f>
        <v xml:space="preserve">ACTUAL </v>
      </c>
      <c r="HC9" s="915" t="str">
        <f>+CONTRACTOR!A36</f>
        <v>DAYS (ON) / OFF SCHEDULE</v>
      </c>
      <c r="HD9" s="915" t="str">
        <f>+CONTRACTOR!A37</f>
        <v>DAYS PERCENT (ON) / OFF SCHEDULE</v>
      </c>
      <c r="HE9" s="607">
        <f>+CONTRACTOR!E45</f>
        <v>5</v>
      </c>
      <c r="HF9" s="607">
        <f>+CONTRACTOR!E47</f>
        <v>5</v>
      </c>
      <c r="HG9" s="607">
        <f>+CONTRACTOR!E48</f>
        <v>15</v>
      </c>
      <c r="HH9" s="607">
        <f>+CONTRACTOR!E49</f>
        <v>15</v>
      </c>
      <c r="HI9" s="607">
        <f>+CONTRACTOR!E49</f>
        <v>15</v>
      </c>
      <c r="HJ9" s="607">
        <f>+CONTRACTOR!E51</f>
        <v>5</v>
      </c>
      <c r="HK9" s="607">
        <f>+CONTRACTOR!E52</f>
        <v>5</v>
      </c>
      <c r="HL9" s="607">
        <f>+CONTRACTOR!E53</f>
        <v>5</v>
      </c>
      <c r="HM9" s="607">
        <f>+CONTRACTOR!E55</f>
        <v>10</v>
      </c>
      <c r="HN9" s="607">
        <f>+CONTRACTOR!E56</f>
        <v>10</v>
      </c>
      <c r="HO9" s="607">
        <f>+CONTRACTOR!E57</f>
        <v>10</v>
      </c>
      <c r="HP9" s="607">
        <f>+CONTRACTOR!E58</f>
        <v>10</v>
      </c>
      <c r="HQ9" s="1272"/>
      <c r="HR9" s="1272"/>
      <c r="HS9" s="852" t="str">
        <f>+CONTRACTOR!A69</f>
        <v>NUMBER OF VERBAL NOTICES ( 5% per year):</v>
      </c>
      <c r="HT9" s="852" t="str">
        <f>+CONTRACTOR!A70</f>
        <v>NUMBER OF WRITTEN NOTICES (10% per year):</v>
      </c>
      <c r="HU9" s="852" t="str">
        <f>+CONTRACTOR!A71</f>
        <v>NUMBER OF EVICTIONS NOTICES (20% per year):</v>
      </c>
      <c r="HV9" s="852" t="str">
        <f>+CONTRACTOR!A72</f>
        <v>TOTAL NOTICES</v>
      </c>
      <c r="HW9" s="852" t="str">
        <f>+CONTRACTOR!A76</f>
        <v>NUMBER OF INCIDENTS ( 10% per year):</v>
      </c>
      <c r="HX9" s="852" t="str">
        <f>+CONTRACTOR!A77</f>
        <v>NUMBER OF ACCIDENTS (25 % per year):</v>
      </c>
      <c r="HY9" s="852" t="str">
        <f>+CONTRACTOR!A78</f>
        <v>TOTAL INCIDENTS / ACCIDENTS</v>
      </c>
      <c r="HZ9" s="1272"/>
      <c r="IA9" s="1272"/>
      <c r="IB9" s="1272"/>
      <c r="IC9" s="1272"/>
      <c r="ID9" s="1272"/>
      <c r="IE9" s="598"/>
      <c r="IF9" s="1272"/>
      <c r="IG9" s="604" t="str">
        <f>+CONSULTANT!A19</f>
        <v>INITIAL TENDER AMOUNT:</v>
      </c>
      <c r="IH9" s="604" t="str">
        <f>+CONSULTANT!A20</f>
        <v>CHANGE ORDERS EXTRAS</v>
      </c>
      <c r="II9" s="604" t="str">
        <f>+CONSULTANT!A21</f>
        <v>CHANGE ORDERS CREDITS</v>
      </c>
      <c r="IJ9" s="604" t="str">
        <f>+CONSULTANT!A22</f>
        <v>FINAL CONTRACT AMOUNT COST:</v>
      </c>
      <c r="IK9" s="604" t="str">
        <f>+CONSULTANT!A23</f>
        <v xml:space="preserve">(UNDER) / OVER TENDER </v>
      </c>
      <c r="IL9" s="604" t="str">
        <f>+CONSULTANT!A24</f>
        <v>PERCENT (UNDER) / OVER TENDER</v>
      </c>
      <c r="IM9" s="605" t="str">
        <f>+CONSULTANT!I19</f>
        <v>INITIAL</v>
      </c>
      <c r="IN9" s="604" t="str">
        <f>+CONSULTANT!I22</f>
        <v>FINAL</v>
      </c>
      <c r="IO9" s="605" t="str">
        <f>+IM9</f>
        <v>INITIAL</v>
      </c>
      <c r="IP9" s="604" t="str">
        <f>+IN9</f>
        <v>FINAL</v>
      </c>
      <c r="IQ9" s="849" t="str">
        <f>+CONSULTANT!A32</f>
        <v>3. DESIGN MANAGEMENT, DRAWINGS</v>
      </c>
      <c r="IR9" s="853" t="str">
        <f>+CONSULTANT!A33</f>
        <v>4. BID PROCUREMENT</v>
      </c>
      <c r="IS9" s="853" t="str">
        <f>+CONSULTANT!A34</f>
        <v>5. IMPLEMENTATION</v>
      </c>
      <c r="IT9" s="853" t="str">
        <f>+CONSULTANT!A35</f>
        <v>6. FINAL COMPLETION ( DEFICIENCIES, DELIVERABLES)</v>
      </c>
      <c r="IU9" s="853" t="str">
        <f t="shared" ref="IU9:JR9" si="2">+IQ9</f>
        <v>3. DESIGN MANAGEMENT, DRAWINGS</v>
      </c>
      <c r="IV9" s="853" t="str">
        <f t="shared" si="2"/>
        <v>4. BID PROCUREMENT</v>
      </c>
      <c r="IW9" s="853" t="str">
        <f t="shared" si="2"/>
        <v>5. IMPLEMENTATION</v>
      </c>
      <c r="IX9" s="853" t="str">
        <f t="shared" si="2"/>
        <v>6. FINAL COMPLETION ( DEFICIENCIES, DELIVERABLES)</v>
      </c>
      <c r="IY9" s="853" t="str">
        <f t="shared" si="2"/>
        <v>3. DESIGN MANAGEMENT, DRAWINGS</v>
      </c>
      <c r="IZ9" s="853" t="str">
        <f t="shared" si="2"/>
        <v>4. BID PROCUREMENT</v>
      </c>
      <c r="JA9" s="853" t="str">
        <f t="shared" si="2"/>
        <v>5. IMPLEMENTATION</v>
      </c>
      <c r="JB9" s="853" t="str">
        <f t="shared" si="2"/>
        <v>6. FINAL COMPLETION ( DEFICIENCIES, DELIVERABLES)</v>
      </c>
      <c r="JC9" s="853" t="str">
        <f t="shared" si="2"/>
        <v>3. DESIGN MANAGEMENT, DRAWINGS</v>
      </c>
      <c r="JD9" s="853" t="str">
        <f t="shared" si="2"/>
        <v>4. BID PROCUREMENT</v>
      </c>
      <c r="JE9" s="853" t="str">
        <f t="shared" si="2"/>
        <v>5. IMPLEMENTATION</v>
      </c>
      <c r="JF9" s="853" t="str">
        <f t="shared" si="2"/>
        <v>6. FINAL COMPLETION ( DEFICIENCIES, DELIVERABLES)</v>
      </c>
      <c r="JG9" s="853" t="str">
        <f t="shared" si="2"/>
        <v>3. DESIGN MANAGEMENT, DRAWINGS</v>
      </c>
      <c r="JH9" s="853" t="str">
        <f t="shared" si="2"/>
        <v>4. BID PROCUREMENT</v>
      </c>
      <c r="JI9" s="853" t="str">
        <f t="shared" si="2"/>
        <v>5. IMPLEMENTATION</v>
      </c>
      <c r="JJ9" s="853" t="str">
        <f t="shared" si="2"/>
        <v>6. FINAL COMPLETION ( DEFICIENCIES, DELIVERABLES)</v>
      </c>
      <c r="JK9" s="853" t="str">
        <f t="shared" si="2"/>
        <v>3. DESIGN MANAGEMENT, DRAWINGS</v>
      </c>
      <c r="JL9" s="853" t="str">
        <f t="shared" si="2"/>
        <v>4. BID PROCUREMENT</v>
      </c>
      <c r="JM9" s="853" t="str">
        <f t="shared" si="2"/>
        <v>5. IMPLEMENTATION</v>
      </c>
      <c r="JN9" s="853" t="str">
        <f t="shared" si="2"/>
        <v>6. FINAL COMPLETION ( DEFICIENCIES, DELIVERABLES)</v>
      </c>
      <c r="JO9" s="853" t="str">
        <f t="shared" si="2"/>
        <v>3. DESIGN MANAGEMENT, DRAWINGS</v>
      </c>
      <c r="JP9" s="853" t="str">
        <f t="shared" si="2"/>
        <v>4. BID PROCUREMENT</v>
      </c>
      <c r="JQ9" s="853" t="str">
        <f t="shared" si="2"/>
        <v>5. IMPLEMENTATION</v>
      </c>
      <c r="JR9" s="853" t="str">
        <f t="shared" si="2"/>
        <v>6. FINAL COMPLETION ( DEFICIENCIES, DELIVERABLES)</v>
      </c>
      <c r="JS9" s="850" t="str">
        <f>+CONSULTANT!F30</f>
        <v xml:space="preserve">ESTIMATED </v>
      </c>
      <c r="JT9" s="606" t="str">
        <f>+CONSULTANT!I30</f>
        <v xml:space="preserve">ACTUAL </v>
      </c>
      <c r="JU9" s="847" t="str">
        <f>+CONSULTANT!A37</f>
        <v>DAYS (ON) / OFF SCHEDULE</v>
      </c>
      <c r="JV9" s="847" t="str">
        <f>+CONSULTANT!A38</f>
        <v>DAYS PERCENT (ON) / OFF SCHEDULE</v>
      </c>
      <c r="JW9" s="847" t="str">
        <f>+CONSULTANT!A47</f>
        <v>UNDERSTANDING OF PROJECT OBJECTIVES AND CONSTRAINTS</v>
      </c>
      <c r="JX9" s="847" t="str">
        <f>+CONSULTANT!A48</f>
        <v>RESEARCH FOR BEST SOLUTIONS</v>
      </c>
      <c r="JY9" s="847" t="str">
        <f>+CONSULTANT!A49</f>
        <v>COMMISSIONING (DURING DESIGN, EXECUTION AND HAND-OVER)</v>
      </c>
      <c r="JZ9" s="847" t="str">
        <f>+CONSULTANT!A50</f>
        <v>DESIGN WITHIN COST PLAN</v>
      </c>
      <c r="KA9" s="847" t="str">
        <f>+CONSULTANT!A52</f>
        <v>QUALITY OF WORKING DRAWINGS</v>
      </c>
      <c r="KB9" s="847" t="str">
        <f>+CONSULTANT!A53</f>
        <v>QUALITY OF TENDER DOCUMENTS - ARCHITECTURAL</v>
      </c>
      <c r="KC9" s="847" t="str">
        <f>+CONSULTANT!A54</f>
        <v>QUALITY OF TENDER DOCUMENTS - MECH / ELECT / CONTROLS</v>
      </c>
      <c r="KD9" s="847" t="str">
        <f>+CONSULTANT!A55</f>
        <v>QUALITY CONTROL ON SITE</v>
      </c>
      <c r="KE9" s="847" t="str">
        <f>+CONSULTANT!A56</f>
        <v>QUALITY OF RECORD DOCUMENTS (DRAWINGS, MANUALS)</v>
      </c>
      <c r="KF9" s="847" t="str">
        <f>+CONSULTANT!A57</f>
        <v>DEALING WITH POST WORK DEFICIENCIES</v>
      </c>
      <c r="KG9" s="847" t="str">
        <f>+CONSULTANT!A59</f>
        <v>TIMELY AND ACCURATE PROGRESS REPORTING</v>
      </c>
      <c r="KH9" s="847" t="str">
        <f>+CONSULTANT!A60</f>
        <v>CO-ORDINATION OF SUB-CONSULTANTS</v>
      </c>
      <c r="KI9" s="847" t="str">
        <f>+CONSULTANT!A61</f>
        <v>ON-SCHEDULE DELIVERY OF SERVICES IN EVERY STAGE</v>
      </c>
      <c r="KJ9" s="847" t="str">
        <f>+CONSULTANT!A62</f>
        <v>COOPERATION / CONCERN WITH PRS NEEDS</v>
      </c>
      <c r="KK9" s="847" t="str">
        <f>+CONSULTANT!A64</f>
        <v>DETAILED INITIAL COST PLAN</v>
      </c>
      <c r="KL9" s="847" t="str">
        <f>+CONSULTANT!A65</f>
        <v>COST MONITORING OF DESIGN CHANGES</v>
      </c>
      <c r="KM9" s="847" t="str">
        <f>+CONSULTANT!A66</f>
        <v>FINAL COST VERSUS INITIAL ESTIMATE</v>
      </c>
      <c r="KN9" s="1280"/>
      <c r="KO9" s="1293"/>
      <c r="KP9" s="1280"/>
      <c r="KQ9" s="916"/>
      <c r="KR9" s="1272"/>
    </row>
    <row r="10" spans="1:304" ht="66" customHeight="1" x14ac:dyDescent="0.25">
      <c r="A10" s="934" t="str">
        <f>+SUMMARY!L2</f>
        <v>day/month/year</v>
      </c>
      <c r="B10" s="608">
        <f>+SUMMARY!D5</f>
        <v>0</v>
      </c>
      <c r="C10" s="729">
        <f>+SUMMARY!D4</f>
        <v>0</v>
      </c>
      <c r="D10" s="610">
        <f>+SUMMARY!C8</f>
        <v>0</v>
      </c>
      <c r="E10" s="610">
        <f>+SUMMARY!C9</f>
        <v>0</v>
      </c>
      <c r="F10" s="610">
        <f>+SUMMARY!C10</f>
        <v>0</v>
      </c>
      <c r="G10" s="611">
        <f>+SUMMARY!B11</f>
        <v>0</v>
      </c>
      <c r="H10" s="610">
        <f>+SUMMARY!C13</f>
        <v>0</v>
      </c>
      <c r="I10" s="610">
        <f>+SUMMARY!C14</f>
        <v>0</v>
      </c>
      <c r="J10" s="610">
        <f>+SUMMARY!C15</f>
        <v>0</v>
      </c>
      <c r="K10" s="894"/>
      <c r="L10" s="613">
        <f>+SUMMARY!G8</f>
        <v>0</v>
      </c>
      <c r="M10" s="613">
        <f>+SUMMARY!G10</f>
        <v>0</v>
      </c>
      <c r="N10" s="614">
        <f>+SUMMARY!G13</f>
        <v>0</v>
      </c>
      <c r="O10" s="894"/>
      <c r="P10" s="613">
        <f>+SUMMARY!J8</f>
        <v>0</v>
      </c>
      <c r="Q10" s="613">
        <f>+SUMMARY!J10</f>
        <v>0</v>
      </c>
      <c r="R10" s="613">
        <f>+SUMMARY!J12</f>
        <v>0</v>
      </c>
      <c r="S10" s="895">
        <f>+SUMMARY!J14</f>
        <v>0</v>
      </c>
      <c r="T10" s="891"/>
      <c r="U10" s="614">
        <f>+SUMMARY!O8</f>
        <v>0</v>
      </c>
      <c r="V10" s="615">
        <f>+SUMMARY!O9</f>
        <v>0</v>
      </c>
      <c r="W10" s="615">
        <f>+SUMMARY!O10</f>
        <v>0</v>
      </c>
      <c r="X10" s="612"/>
      <c r="Y10" s="610">
        <f>+SUMMARY!K13</f>
        <v>0</v>
      </c>
      <c r="Z10" s="891"/>
      <c r="AA10" s="923">
        <f>+'PRS-PROJECT'!E18</f>
        <v>0</v>
      </c>
      <c r="AB10" s="924">
        <f>+'PRS-PROJECT'!E19</f>
        <v>0</v>
      </c>
      <c r="AC10" s="891"/>
      <c r="AD10" s="815">
        <f>+SUMMARY!E24</f>
        <v>0</v>
      </c>
      <c r="AE10" s="617">
        <f>+'PRS-PROJECT'!G26</f>
        <v>0</v>
      </c>
      <c r="AF10" s="616">
        <f>+SUMMARY!E25</f>
        <v>0</v>
      </c>
      <c r="AG10" s="616">
        <f>+SUMMARY!E26</f>
        <v>0</v>
      </c>
      <c r="AH10" s="618">
        <f>+'PRS-PROJECT'!G28</f>
        <v>0</v>
      </c>
      <c r="AI10" s="619" t="e">
        <f>+SUMMARY!E27</f>
        <v>#DIV/0!</v>
      </c>
      <c r="AJ10" s="941" t="e">
        <f>+'PRS-PROJECT'!G29</f>
        <v>#DIV/0!</v>
      </c>
      <c r="AK10" s="620">
        <f>+'PRS-PROJECT'!I25</f>
        <v>0</v>
      </c>
      <c r="AL10" s="815" t="e">
        <f>+'PRS-PROJECT'!K25</f>
        <v>#DIV/0!</v>
      </c>
      <c r="AM10" s="621">
        <f>+'PRS-PROJECT'!I27</f>
        <v>0</v>
      </c>
      <c r="AN10" s="616" t="e">
        <f>+'PRS-PROJECT'!K27</f>
        <v>#DIV/0!</v>
      </c>
      <c r="AO10" s="622">
        <f>+'PRS-PROJECT'!H25</f>
        <v>0</v>
      </c>
      <c r="AP10" s="616" t="e">
        <f>+'PRS-PROJECT'!J25</f>
        <v>#DIV/0!</v>
      </c>
      <c r="AQ10" s="622">
        <f>+'PRS-PROJECT'!H27</f>
        <v>0</v>
      </c>
      <c r="AR10" s="616" t="e">
        <f>+'PRS-PROJECT'!J27</f>
        <v>#DIV/0!</v>
      </c>
      <c r="AS10" s="623" t="e">
        <f>+'PRS-PROJECT'!N23</f>
        <v>#DIV/0!</v>
      </c>
      <c r="AT10" s="623">
        <f>+'PRS-PROJECT'!P23</f>
        <v>100</v>
      </c>
      <c r="AU10" s="624" t="e">
        <f>+SUMMARY!M23</f>
        <v>#DIV/0!</v>
      </c>
      <c r="AV10" s="625">
        <f>+SUMMARY!O23</f>
        <v>20</v>
      </c>
      <c r="AW10" s="626"/>
      <c r="AX10" s="943">
        <f>+'PRS-PROJECT'!G39</f>
        <v>0</v>
      </c>
      <c r="AY10" s="944">
        <f>+'PRS-PROJECT'!G40</f>
        <v>0</v>
      </c>
      <c r="AZ10" s="944">
        <f>+'PRS-PROJECT'!G41</f>
        <v>0</v>
      </c>
      <c r="BA10" s="944">
        <f>+'PRS-PROJECT'!G42</f>
        <v>0</v>
      </c>
      <c r="BB10" s="944">
        <f>+'PRS-PROJECT'!G43</f>
        <v>0</v>
      </c>
      <c r="BC10" s="944">
        <f>+'PRS-PROJECT'!G44</f>
        <v>0</v>
      </c>
      <c r="BD10" s="943">
        <f>+'PRS-PROJECT'!G46</f>
        <v>0</v>
      </c>
      <c r="BE10" s="943">
        <f>+'PRS-PROJECT'!H39</f>
        <v>0</v>
      </c>
      <c r="BF10" s="944">
        <f>+'PRS-PROJECT'!H40</f>
        <v>0</v>
      </c>
      <c r="BG10" s="944">
        <f>+'PRS-PROJECT'!H41</f>
        <v>0</v>
      </c>
      <c r="BH10" s="944">
        <f>+'PRS-PROJECT'!H42</f>
        <v>0</v>
      </c>
      <c r="BI10" s="944">
        <f>+'PRS-PROJECT'!H43</f>
        <v>0</v>
      </c>
      <c r="BJ10" s="944">
        <f>+'PRS-PROJECT'!H44</f>
        <v>0</v>
      </c>
      <c r="BK10" s="943">
        <f>+'PRS-PROJECT'!H46</f>
        <v>0</v>
      </c>
      <c r="BL10" s="650">
        <f>+'PRS-PROJECT'!I39</f>
        <v>0</v>
      </c>
      <c r="BM10" s="863">
        <f>+'PRS-PROJECT'!I40</f>
        <v>0</v>
      </c>
      <c r="BN10" s="863">
        <f>+'PRS-PROJECT'!I41</f>
        <v>0</v>
      </c>
      <c r="BO10" s="863">
        <f>+'PRS-PROJECT'!I42</f>
        <v>0</v>
      </c>
      <c r="BP10" s="863">
        <f>+'PRS-PROJECT'!I43</f>
        <v>0</v>
      </c>
      <c r="BQ10" s="863">
        <f>+'PRS-PROJECT'!I44</f>
        <v>0</v>
      </c>
      <c r="BR10" s="650">
        <f>+'PRS-PROJECT'!I46</f>
        <v>0</v>
      </c>
      <c r="BS10" s="627">
        <f>+'PRS-PROJECT'!J39</f>
        <v>0</v>
      </c>
      <c r="BT10" s="628">
        <f>+'PRS-PROJECT'!J40</f>
        <v>0</v>
      </c>
      <c r="BU10" s="628">
        <f>+'PRS-PROJECT'!J41</f>
        <v>0</v>
      </c>
      <c r="BV10" s="628">
        <f>+'PRS-PROJECT'!J42</f>
        <v>0</v>
      </c>
      <c r="BW10" s="628">
        <f>+'PRS-PROJECT'!J43</f>
        <v>0</v>
      </c>
      <c r="BX10" s="629">
        <f>+'PRS-PROJECT'!J44</f>
        <v>0</v>
      </c>
      <c r="BY10" s="627">
        <f>+'PRS-PROJECT'!J46</f>
        <v>0</v>
      </c>
      <c r="BZ10" s="627">
        <f>+'PRS-PROJECT'!K39</f>
        <v>0</v>
      </c>
      <c r="CA10" s="628">
        <f>+'PRS-PROJECT'!K40</f>
        <v>0</v>
      </c>
      <c r="CB10" s="628">
        <f>+'PRS-PROJECT'!K41</f>
        <v>0</v>
      </c>
      <c r="CC10" s="628">
        <f>+'PRS-PROJECT'!K42</f>
        <v>0</v>
      </c>
      <c r="CD10" s="628">
        <f>+'PRS-PROJECT'!K43</f>
        <v>0</v>
      </c>
      <c r="CE10" s="628">
        <f>+'PRS-PROJECT'!K44</f>
        <v>0</v>
      </c>
      <c r="CF10" s="627">
        <f>+'PRS-PROJECT'!K46</f>
        <v>0</v>
      </c>
      <c r="CG10" s="621">
        <f>+'PRS-PROJECT'!L39</f>
        <v>0</v>
      </c>
      <c r="CH10" s="623">
        <f>+'PRS-PROJECT'!L40</f>
        <v>0</v>
      </c>
      <c r="CI10" s="623">
        <f>+'PRS-PROJECT'!L41</f>
        <v>0</v>
      </c>
      <c r="CJ10" s="623">
        <f>+'PRS-PROJECT'!L42</f>
        <v>0</v>
      </c>
      <c r="CK10" s="623">
        <f>+'PRS-PROJECT'!L43</f>
        <v>0</v>
      </c>
      <c r="CL10" s="623">
        <f>+'PRS-PROJECT'!L44</f>
        <v>0</v>
      </c>
      <c r="CM10" s="860">
        <f>+'PRS-PROJECT'!L46</f>
        <v>0</v>
      </c>
      <c r="CN10" s="621">
        <f>+'PRS-PROJECT'!L47</f>
        <v>0</v>
      </c>
      <c r="CO10" s="619" t="e">
        <f>+'PRS-PROJECT'!L48</f>
        <v>#DIV/0!</v>
      </c>
      <c r="CP10" s="623">
        <f>+'PRS-PROJECT'!N39</f>
        <v>0</v>
      </c>
      <c r="CQ10" s="623">
        <f>+'PRS-PROJECT'!N40</f>
        <v>0</v>
      </c>
      <c r="CR10" s="623">
        <f>+'PRS-PROJECT'!N41</f>
        <v>0</v>
      </c>
      <c r="CS10" s="623">
        <f>+'PRS-PROJECT'!N42</f>
        <v>0</v>
      </c>
      <c r="CT10" s="623">
        <f>+'PRS-PROJECT'!N43</f>
        <v>0</v>
      </c>
      <c r="CU10" s="623">
        <f>+'PRS-PROJECT'!N44</f>
        <v>0</v>
      </c>
      <c r="CV10" s="630" t="e">
        <f>+'PRS-PROJECT'!N34</f>
        <v>#DIV/0!</v>
      </c>
      <c r="CW10" s="631">
        <f>+'PRS-PROJECT'!P34</f>
        <v>100</v>
      </c>
      <c r="CX10" s="631" t="e">
        <f>+'PRS-PROJECT'!N36</f>
        <v>#DIV/0!</v>
      </c>
      <c r="CY10" s="630">
        <f>+'PRS-PROJECT'!P36</f>
        <v>20</v>
      </c>
      <c r="CZ10" s="640"/>
      <c r="DA10" s="632" t="str">
        <f>+'PRS-PROJECT'!Q59</f>
        <v xml:space="preserve">    </v>
      </c>
      <c r="DB10" s="632" t="str">
        <f>+'PRS-PROJECT'!Q60</f>
        <v xml:space="preserve">    </v>
      </c>
      <c r="DC10" s="632" t="str">
        <f>+'PRS-PROJECT'!Q61</f>
        <v xml:space="preserve">    </v>
      </c>
      <c r="DD10" s="632" t="e">
        <f>+'PRS-PROJECT'!Q62</f>
        <v>#VALUE!</v>
      </c>
      <c r="DE10" s="632" t="str">
        <f>+'PRS-PROJECT'!Q63</f>
        <v xml:space="preserve">    </v>
      </c>
      <c r="DF10" s="632" t="str">
        <f>+'PRS-PROJECT'!Q64</f>
        <v xml:space="preserve">    </v>
      </c>
      <c r="DG10" s="632" t="str">
        <f>+'PRS-PROJECT'!Q65</f>
        <v xml:space="preserve">    </v>
      </c>
      <c r="DH10" s="632" t="str">
        <f>+'PRS-PROJECT'!Q66</f>
        <v xml:space="preserve">    </v>
      </c>
      <c r="DI10" s="633">
        <f>+'PRS-PROJECT'!D58</f>
        <v>0</v>
      </c>
      <c r="DJ10" s="634" t="str">
        <f>+'PRS-PROJECT'!Q68</f>
        <v xml:space="preserve">    </v>
      </c>
      <c r="DK10" s="634" t="str">
        <f>+'PRS-PROJECT'!Q69</f>
        <v xml:space="preserve">    </v>
      </c>
      <c r="DL10" s="634" t="str">
        <f>+'PRS-PROJECT'!Q70</f>
        <v xml:space="preserve">    </v>
      </c>
      <c r="DM10" s="633">
        <f>+'PRS-PROJECT'!D67</f>
        <v>0</v>
      </c>
      <c r="DN10" s="635" t="str">
        <f>+'PRS-PROJECT'!Q72</f>
        <v xml:space="preserve">    </v>
      </c>
      <c r="DO10" s="634" t="str">
        <f>+'PRS-PROJECT'!Q73</f>
        <v xml:space="preserve">    </v>
      </c>
      <c r="DP10" s="634" t="str">
        <f>+'PRS-PROJECT'!Q74</f>
        <v xml:space="preserve">    </v>
      </c>
      <c r="DQ10" s="634" t="str">
        <f>+'PRS-PROJECT'!Q75</f>
        <v xml:space="preserve">    </v>
      </c>
      <c r="DR10" s="634" t="str">
        <f>+'PRS-PROJECT'!Q76</f>
        <v xml:space="preserve">    </v>
      </c>
      <c r="DS10" s="633">
        <f>+'PRS-PROJECT'!D71</f>
        <v>0</v>
      </c>
      <c r="DT10" s="636" t="str">
        <f>+'PRS-PROJECT'!Q78</f>
        <v xml:space="preserve">    </v>
      </c>
      <c r="DU10" s="637" t="str">
        <f>+'PRS-PROJECT'!Q79</f>
        <v xml:space="preserve">    </v>
      </c>
      <c r="DV10" s="637" t="str">
        <f>+'PRS-PROJECT'!Q80</f>
        <v xml:space="preserve">    </v>
      </c>
      <c r="DW10" s="637" t="str">
        <f>+'PRS-PROJECT'!Q81</f>
        <v xml:space="preserve">    </v>
      </c>
      <c r="DX10" s="638">
        <f>+'PRS-PROJECT'!D77</f>
        <v>0</v>
      </c>
      <c r="DY10" s="639">
        <f>+'PRS-PROJECT'!N53</f>
        <v>0</v>
      </c>
      <c r="DZ10" s="639">
        <f>+'PRS-PROJECT'!P53</f>
        <v>100</v>
      </c>
      <c r="EA10" s="640"/>
      <c r="EB10" s="641" t="str">
        <f>+'LEADER-PROJECT'!P31</f>
        <v xml:space="preserve">    </v>
      </c>
      <c r="EC10" s="641" t="str">
        <f>+'LEADER-PROJECT'!P32</f>
        <v xml:space="preserve">    </v>
      </c>
      <c r="ED10" s="641" t="str">
        <f>+'LEADER-PROJECT'!P33</f>
        <v xml:space="preserve">    </v>
      </c>
      <c r="EE10" s="641" t="str">
        <f>+'LEADER-PROJECT'!P34</f>
        <v xml:space="preserve">    </v>
      </c>
      <c r="EF10" s="641" t="str">
        <f>+'LEADER-PROJECT'!P35</f>
        <v xml:space="preserve">    </v>
      </c>
      <c r="EG10" s="641" t="str">
        <f>+'LEADER-PROJECT'!P36</f>
        <v xml:space="preserve">    </v>
      </c>
      <c r="EH10" s="641" t="str">
        <f>+'LEADER-PROJECT'!P37</f>
        <v xml:space="preserve">    </v>
      </c>
      <c r="EI10" s="641" t="str">
        <f>+'LEADER-PROJECT'!P38</f>
        <v xml:space="preserve">    </v>
      </c>
      <c r="EJ10" s="641" t="str">
        <f>+'LEADER-PROJECT'!P39</f>
        <v xml:space="preserve">    </v>
      </c>
      <c r="EK10" s="641" t="str">
        <f>+'LEADER-PROJECT'!P40</f>
        <v xml:space="preserve">    </v>
      </c>
      <c r="EL10" s="641" t="str">
        <f>+'LEADER-PROJECT'!P41</f>
        <v xml:space="preserve">    </v>
      </c>
      <c r="EM10" s="642" t="str">
        <f>+'LEADER-PROJECT'!P42</f>
        <v xml:space="preserve">    </v>
      </c>
      <c r="EN10" s="624">
        <f>+'LEADER-PROJECT'!M27</f>
        <v>0</v>
      </c>
      <c r="EO10" s="624">
        <f>+'LEADER-PROJECT'!O27</f>
        <v>40</v>
      </c>
      <c r="EP10" s="624">
        <f>+'LEADER-PROJECT'!M29</f>
        <v>0</v>
      </c>
      <c r="EQ10" s="624">
        <f>+'LEADER-PROJECT'!O29</f>
        <v>20</v>
      </c>
      <c r="ER10" s="640"/>
      <c r="ES10" s="643">
        <f>+'CLIENT-PROJECT'!B31</f>
        <v>0</v>
      </c>
      <c r="ET10" s="948">
        <f>+'CLIENT-PROJECT'!B32</f>
        <v>0</v>
      </c>
      <c r="EU10" s="632" t="str">
        <f>+'CLIENT-PROJECT'!P34</f>
        <v xml:space="preserve">    </v>
      </c>
      <c r="EV10" s="632" t="str">
        <f>+'CLIENT-PROJECT'!P35</f>
        <v xml:space="preserve">    </v>
      </c>
      <c r="EW10" s="632" t="str">
        <f>+'CLIENT-PROJECT'!P36</f>
        <v xml:space="preserve">    </v>
      </c>
      <c r="EX10" s="632" t="str">
        <f>+'CLIENT-PROJECT'!P37</f>
        <v xml:space="preserve">    </v>
      </c>
      <c r="EY10" s="632" t="str">
        <f>+'CLIENT-PROJECT'!P38</f>
        <v xml:space="preserve">    </v>
      </c>
      <c r="EZ10" s="632" t="str">
        <f>+'CLIENT-PROJECT'!P40</f>
        <v xml:space="preserve">    </v>
      </c>
      <c r="FA10" s="632" t="str">
        <f>+'CLIENT-PROJECT'!P41</f>
        <v xml:space="preserve">    </v>
      </c>
      <c r="FB10" s="632" t="str">
        <f>+'CLIENT-PROJECT'!P42</f>
        <v xml:space="preserve">    </v>
      </c>
      <c r="FC10" s="632" t="str">
        <f>+'CLIENT-PROJECT'!P43</f>
        <v xml:space="preserve">    </v>
      </c>
      <c r="FD10" s="632" t="str">
        <f>+'CLIENT-PROJECT'!P45</f>
        <v xml:space="preserve">    </v>
      </c>
      <c r="FE10" s="632" t="str">
        <f>+'CLIENT-PROJECT'!P46</f>
        <v xml:space="preserve">    </v>
      </c>
      <c r="FF10" s="632" t="str">
        <f>+'CLIENT-PROJECT'!P47</f>
        <v xml:space="preserve">    </v>
      </c>
      <c r="FG10" s="632" t="str">
        <f>+'CLIENT-PROJECT'!P48</f>
        <v xml:space="preserve">    </v>
      </c>
      <c r="FH10" s="632" t="str">
        <f>+'CLIENT-PROJECT'!P49</f>
        <v xml:space="preserve">    </v>
      </c>
      <c r="FI10" s="632" t="str">
        <f>+'CLIENT-PROJECT'!P50</f>
        <v xml:space="preserve">    </v>
      </c>
      <c r="FJ10" s="632" t="str">
        <f>+'CLIENT-PROJECT'!P52</f>
        <v xml:space="preserve">    </v>
      </c>
      <c r="FK10" s="632" t="str">
        <f>+'CLIENT-PROJECT'!P53</f>
        <v xml:space="preserve">    </v>
      </c>
      <c r="FL10" s="925">
        <f>+'CLIENT-PROJECT'!A58</f>
        <v>0</v>
      </c>
      <c r="FM10" s="925">
        <f>+'CLIENT-PROJECT'!A60</f>
        <v>0</v>
      </c>
      <c r="FN10" s="926">
        <f>+SUMMARY!H69</f>
        <v>0</v>
      </c>
      <c r="FO10" s="926">
        <f>+SUMMARY!H70</f>
        <v>0</v>
      </c>
      <c r="FP10" s="624">
        <f>+'CLIENT-PROJECT'!M27</f>
        <v>0</v>
      </c>
      <c r="FQ10" s="624">
        <f>+'CLIENT-PROJECT'!O27</f>
        <v>60</v>
      </c>
      <c r="FR10" s="624">
        <f>+'CLIENT-PROJECT'!M29</f>
        <v>0</v>
      </c>
      <c r="FS10" s="624">
        <f>+'CLIENT-PROJECT'!O29</f>
        <v>30</v>
      </c>
      <c r="FT10" s="640"/>
      <c r="FU10" s="644" t="str">
        <f>+CONTRACTOR!D3</f>
        <v>WORK ORDER #4001WO</v>
      </c>
      <c r="FV10" s="645">
        <f>+CONTRACTOR!E19</f>
        <v>0</v>
      </c>
      <c r="FW10" s="645">
        <f>+CONTRACTOR!E20</f>
        <v>0</v>
      </c>
      <c r="FX10" s="645">
        <f>+CONTRACTOR!E21</f>
        <v>0</v>
      </c>
      <c r="FY10" s="645">
        <f>+CONTRACTOR!E22</f>
        <v>0</v>
      </c>
      <c r="FZ10" s="645">
        <f>+CONTRACTOR!E23</f>
        <v>0</v>
      </c>
      <c r="GA10" s="646" t="e">
        <f>+CONTRACTOR!E24</f>
        <v>#DIV/0!</v>
      </c>
      <c r="GB10" s="645" t="e">
        <f>+CONTRACTOR!H19</f>
        <v>#DIV/0!</v>
      </c>
      <c r="GC10" s="645" t="e">
        <f>+CONTRACTOR!H22</f>
        <v>#DIV/0!</v>
      </c>
      <c r="GD10" s="645" t="e">
        <f>+CONTRACTOR!G19</f>
        <v>#DIV/0!</v>
      </c>
      <c r="GE10" s="645" t="e">
        <f>+CONTRACTOR!G22</f>
        <v>#DIV/0!</v>
      </c>
      <c r="GF10" s="917">
        <f>+CONTRACTOR!F32</f>
        <v>0</v>
      </c>
      <c r="GG10" s="917">
        <f>+CONTRACTOR!F33</f>
        <v>0</v>
      </c>
      <c r="GH10" s="917">
        <f>+CONTRACTOR!F34</f>
        <v>0</v>
      </c>
      <c r="GI10" s="917">
        <f>+CONTRACTOR!I32</f>
        <v>0</v>
      </c>
      <c r="GJ10" s="917">
        <f>+CONTRACTOR!I33</f>
        <v>0</v>
      </c>
      <c r="GK10" s="917">
        <f>+CONTRACTOR!I34</f>
        <v>0</v>
      </c>
      <c r="GL10" s="917">
        <f>+CONTRACTOR!G32</f>
        <v>0</v>
      </c>
      <c r="GM10" s="917">
        <f>+CONTRACTOR!G33</f>
        <v>0</v>
      </c>
      <c r="GN10" s="917">
        <f>+CONTRACTOR!G34</f>
        <v>0</v>
      </c>
      <c r="GO10" s="917">
        <f>+CONTRACTOR!J32</f>
        <v>0</v>
      </c>
      <c r="GP10" s="917">
        <f>+CONTRACTOR!J33</f>
        <v>0</v>
      </c>
      <c r="GQ10" s="917">
        <f>+CONTRACTOR!J34</f>
        <v>0</v>
      </c>
      <c r="GR10" s="621">
        <f>+CONTRACTOR!H32</f>
        <v>0</v>
      </c>
      <c r="GS10" s="621">
        <f>+CONTRACTOR!H33</f>
        <v>0</v>
      </c>
      <c r="GT10" s="621">
        <f>+CONTRACTOR!H34</f>
        <v>0</v>
      </c>
      <c r="GU10" s="621">
        <f>+CONTRACTOR!K32</f>
        <v>0</v>
      </c>
      <c r="GV10" s="621">
        <f>+CONTRACTOR!K33</f>
        <v>0</v>
      </c>
      <c r="GW10" s="621">
        <f>+CONTRACTOR!K34</f>
        <v>0</v>
      </c>
      <c r="GX10" s="621">
        <f>+CONTRACTOR!M32</f>
        <v>0</v>
      </c>
      <c r="GY10" s="621">
        <f>+CONTRACTOR!M33</f>
        <v>0</v>
      </c>
      <c r="GZ10" s="621">
        <f>+CONTRACTOR!M34</f>
        <v>0</v>
      </c>
      <c r="HA10" s="621">
        <f>+CONTRACTOR!H35</f>
        <v>0</v>
      </c>
      <c r="HB10" s="621">
        <f>+CONTRACTOR!K35</f>
        <v>0</v>
      </c>
      <c r="HC10" s="621">
        <f>+CONTRACTOR!K36</f>
        <v>0</v>
      </c>
      <c r="HD10" s="920" t="e">
        <f>+CONTRACTOR!K37</f>
        <v>#DIV/0!</v>
      </c>
      <c r="HE10" s="647" t="str">
        <f>+CONTRACTOR!P45</f>
        <v xml:space="preserve">    </v>
      </c>
      <c r="HF10" s="647" t="str">
        <f>+CONTRACTOR!P46</f>
        <v xml:space="preserve">    </v>
      </c>
      <c r="HG10" s="647" t="str">
        <f>+CONTRACTOR!P47</f>
        <v xml:space="preserve">    </v>
      </c>
      <c r="HH10" s="647" t="str">
        <f>+CONTRACTOR!P48</f>
        <v xml:space="preserve">    </v>
      </c>
      <c r="HI10" s="647" t="str">
        <f>+CONTRACTOR!P49</f>
        <v xml:space="preserve">    </v>
      </c>
      <c r="HJ10" s="647" t="str">
        <f>+CONTRACTOR!P51</f>
        <v xml:space="preserve">    </v>
      </c>
      <c r="HK10" s="647" t="str">
        <f>+CONTRACTOR!P52</f>
        <v xml:space="preserve">    </v>
      </c>
      <c r="HL10" s="647" t="str">
        <f>+CONTRACTOR!P53</f>
        <v xml:space="preserve">    </v>
      </c>
      <c r="HM10" s="647" t="str">
        <f>+CONTRACTOR!P55</f>
        <v xml:space="preserve">    </v>
      </c>
      <c r="HN10" s="647" t="str">
        <f>+CONTRACTOR!P56</f>
        <v xml:space="preserve">    </v>
      </c>
      <c r="HO10" s="647" t="str">
        <f>+CONTRACTOR!P57</f>
        <v xml:space="preserve">    </v>
      </c>
      <c r="HP10" s="647" t="str">
        <f>+CONTRACTOR!P58</f>
        <v xml:space="preserve">    </v>
      </c>
      <c r="HQ10" s="648" t="e">
        <f>+CONTRACTOR!M42</f>
        <v>#VALUE!</v>
      </c>
      <c r="HR10" s="648">
        <f>+CONTRACTOR!O42</f>
        <v>100</v>
      </c>
      <c r="HS10" s="649">
        <f>+CONTRACTOR!E69</f>
        <v>0</v>
      </c>
      <c r="HT10" s="649">
        <f>+CONTRACTOR!E70</f>
        <v>0</v>
      </c>
      <c r="HU10" s="649">
        <f>+CONTRACTOR!E71</f>
        <v>0</v>
      </c>
      <c r="HV10" s="649">
        <f>+CONTRACTOR!E72</f>
        <v>0</v>
      </c>
      <c r="HW10" s="649">
        <f>+CONTRACTOR!E76</f>
        <v>0</v>
      </c>
      <c r="HX10" s="649">
        <f>+CONTRACTOR!E77</f>
        <v>0</v>
      </c>
      <c r="HY10" s="649">
        <f>+CONTRACTOR!E78</f>
        <v>0</v>
      </c>
      <c r="HZ10" s="621" t="str">
        <f>+CONTRACTOR!M65</f>
        <v>100</v>
      </c>
      <c r="IA10" s="621">
        <f>+CONTRACTOR!O65</f>
        <v>100</v>
      </c>
      <c r="IB10" s="621">
        <f>+CONTRACTOR!M66</f>
        <v>10</v>
      </c>
      <c r="IC10" s="621">
        <f>+CONTRACTOR!O66</f>
        <v>10</v>
      </c>
      <c r="ID10" s="619" t="e">
        <f>+CONTRACTOR!L87</f>
        <v>#VALUE!</v>
      </c>
      <c r="IE10" s="640"/>
      <c r="IF10" s="644" t="str">
        <f>+CONSULTANT!D3</f>
        <v>WORK ORDER #4001WO</v>
      </c>
      <c r="IG10" s="645">
        <f>+CONSULTANT!E19</f>
        <v>0</v>
      </c>
      <c r="IH10" s="645">
        <f>+CONSULTANT!E20</f>
        <v>0</v>
      </c>
      <c r="II10" s="645">
        <f>+CONSULTANT!E21</f>
        <v>0</v>
      </c>
      <c r="IJ10" s="645">
        <f>+CONSULTANT!E22</f>
        <v>0</v>
      </c>
      <c r="IK10" s="645">
        <f>+CONSULTANT!E23</f>
        <v>0</v>
      </c>
      <c r="IL10" s="646" t="e">
        <f>+CONSULTANT!E24</f>
        <v>#DIV/0!</v>
      </c>
      <c r="IM10" s="645" t="e">
        <f>+CONSULTANT!H19</f>
        <v>#DIV/0!</v>
      </c>
      <c r="IN10" s="645" t="e">
        <f>+CONSULTANT!H22</f>
        <v>#DIV/0!</v>
      </c>
      <c r="IO10" s="645" t="e">
        <f>+CONSULTANT!G19</f>
        <v>#DIV/0!</v>
      </c>
      <c r="IP10" s="645" t="e">
        <f>+CONSULTANT!G22</f>
        <v>#DIV/0!</v>
      </c>
      <c r="IQ10" s="937">
        <f>+CONSULTANT!F32</f>
        <v>0</v>
      </c>
      <c r="IR10" s="937">
        <f>+CONSULTANT!F33</f>
        <v>0</v>
      </c>
      <c r="IS10" s="937">
        <f>+CONSULTANT!F34</f>
        <v>0</v>
      </c>
      <c r="IT10" s="937">
        <f>+CONSULTANT!F35</f>
        <v>0</v>
      </c>
      <c r="IU10" s="937">
        <f>+CONSULTANT!I32</f>
        <v>0</v>
      </c>
      <c r="IV10" s="937">
        <f>+CONSULTANT!I33</f>
        <v>0</v>
      </c>
      <c r="IW10" s="937">
        <f>+CONSULTANT!I34</f>
        <v>0</v>
      </c>
      <c r="IX10" s="937">
        <f>+CONSULTANT!I35</f>
        <v>0</v>
      </c>
      <c r="IY10" s="937">
        <f>+CONSULTANT!G32</f>
        <v>0</v>
      </c>
      <c r="IZ10" s="937">
        <f>+CONSULTANT!G33</f>
        <v>0</v>
      </c>
      <c r="JA10" s="937">
        <f>+CONSULTANT!I34</f>
        <v>0</v>
      </c>
      <c r="JB10" s="937">
        <f>+CONSULTANT!G35</f>
        <v>0</v>
      </c>
      <c r="JC10" s="937">
        <f>+CONSULTANT!J32</f>
        <v>0</v>
      </c>
      <c r="JD10" s="937">
        <f>+CONSULTANT!J33</f>
        <v>0</v>
      </c>
      <c r="JE10" s="937">
        <f>+CONSULTANT!J34</f>
        <v>0</v>
      </c>
      <c r="JF10" s="937">
        <f>+CONSULTANT!J35</f>
        <v>0</v>
      </c>
      <c r="JG10" s="621">
        <f>+CONSULTANT!H32</f>
        <v>0</v>
      </c>
      <c r="JH10" s="621">
        <f>+CONSULTANT!H33</f>
        <v>0</v>
      </c>
      <c r="JI10" s="621">
        <f>+CONSULTANT!H34</f>
        <v>0</v>
      </c>
      <c r="JJ10" s="621">
        <f>+CONSULTANT!H35</f>
        <v>0</v>
      </c>
      <c r="JK10" s="621">
        <f>+CONSULTANT!K32</f>
        <v>0</v>
      </c>
      <c r="JL10" s="621">
        <f>+CONSULTANT!K33</f>
        <v>0</v>
      </c>
      <c r="JM10" s="621">
        <f>+CONSULTANT!K34</f>
        <v>0</v>
      </c>
      <c r="JN10" s="621">
        <f>+CONSULTANT!K35</f>
        <v>0</v>
      </c>
      <c r="JO10" s="621">
        <f>+CONSULTANT!M32</f>
        <v>0</v>
      </c>
      <c r="JP10" s="621">
        <f>+CONSULTANT!M33</f>
        <v>0</v>
      </c>
      <c r="JQ10" s="621">
        <f>+CONSULTANT!M34</f>
        <v>0</v>
      </c>
      <c r="JR10" s="621">
        <f>+CONSULTANT!M35</f>
        <v>0</v>
      </c>
      <c r="JS10" s="621">
        <f>+CONSULTANT!H36</f>
        <v>0</v>
      </c>
      <c r="JT10" s="621">
        <f>+CONSULTANT!K36</f>
        <v>0</v>
      </c>
      <c r="JU10" s="621">
        <f>+CONSULTANT!K37</f>
        <v>0</v>
      </c>
      <c r="JV10" s="940" t="e">
        <f>+CONSULTANT!K38</f>
        <v>#DIV/0!</v>
      </c>
      <c r="JW10" s="650" t="str">
        <f>+CONSULTANT!P47</f>
        <v xml:space="preserve">    </v>
      </c>
      <c r="JX10" s="650" t="str">
        <f>+CONSULTANT!P48</f>
        <v xml:space="preserve">    </v>
      </c>
      <c r="JY10" s="650" t="str">
        <f>+CONSULTANT!P49</f>
        <v xml:space="preserve">    </v>
      </c>
      <c r="JZ10" s="650" t="str">
        <f>+CONSULTANT!P50</f>
        <v xml:space="preserve">    </v>
      </c>
      <c r="KA10" s="650" t="str">
        <f>+CONSULTANT!P52</f>
        <v xml:space="preserve">    </v>
      </c>
      <c r="KB10" s="650" t="str">
        <f>+CONSULTANT!P53</f>
        <v xml:space="preserve">    </v>
      </c>
      <c r="KC10" s="650" t="str">
        <f>+CONSULTANT!P54</f>
        <v xml:space="preserve">    </v>
      </c>
      <c r="KD10" s="650" t="str">
        <f>+CONSULTANT!P55</f>
        <v xml:space="preserve">    </v>
      </c>
      <c r="KE10" s="650" t="str">
        <f>+CONSULTANT!P56</f>
        <v xml:space="preserve">    </v>
      </c>
      <c r="KF10" s="650" t="str">
        <f>+CONSULTANT!P57</f>
        <v xml:space="preserve">    </v>
      </c>
      <c r="KG10" s="650" t="str">
        <f>+CONSULTANT!P59</f>
        <v xml:space="preserve">    </v>
      </c>
      <c r="KH10" s="650" t="str">
        <f>+CONSULTANT!P60</f>
        <v xml:space="preserve">    </v>
      </c>
      <c r="KI10" s="650" t="str">
        <f>+CONSULTANT!P61</f>
        <v xml:space="preserve">    </v>
      </c>
      <c r="KJ10" s="650" t="str">
        <f>+CONSULTANT!P62</f>
        <v xml:space="preserve">    </v>
      </c>
      <c r="KK10" s="650" t="str">
        <f>+CONSULTANT!P64</f>
        <v xml:space="preserve">    </v>
      </c>
      <c r="KL10" s="650" t="str">
        <f>+CONSULTANT!P65</f>
        <v xml:space="preserve">    </v>
      </c>
      <c r="KM10" s="650" t="str">
        <f>+CONSULTANT!P66</f>
        <v xml:space="preserve">    </v>
      </c>
      <c r="KN10" s="621">
        <f>+CONSULTANT!M43</f>
        <v>0</v>
      </c>
      <c r="KO10" s="621">
        <f>+CONSULTANT!O43</f>
        <v>100</v>
      </c>
      <c r="KP10" s="651">
        <f>+CONSULTANT!L74</f>
        <v>0</v>
      </c>
      <c r="KQ10" s="881"/>
      <c r="KR10" s="651" t="e">
        <f>+SUMMARY!L108</f>
        <v>#DIV/0!</v>
      </c>
    </row>
    <row r="11" spans="1:304" ht="16.5" customHeight="1" x14ac:dyDescent="0.25">
      <c r="A11" s="935">
        <f>+A9</f>
        <v>0</v>
      </c>
      <c r="B11" s="592"/>
      <c r="C11" s="652"/>
      <c r="D11" s="652"/>
      <c r="E11" s="652"/>
      <c r="F11" s="652"/>
      <c r="G11" s="652"/>
      <c r="H11" s="596"/>
      <c r="I11" s="596"/>
      <c r="J11" s="887"/>
      <c r="K11" s="596"/>
      <c r="L11" s="888"/>
      <c r="M11" s="596"/>
      <c r="N11" s="887"/>
      <c r="O11" s="596"/>
      <c r="P11" s="888"/>
      <c r="Q11" s="596"/>
      <c r="R11" s="596"/>
      <c r="S11" s="887"/>
      <c r="T11" s="596"/>
      <c r="U11" s="888"/>
      <c r="V11" s="596"/>
      <c r="W11" s="596"/>
      <c r="X11" s="652"/>
      <c r="Y11" s="887"/>
      <c r="Z11" s="596"/>
      <c r="AA11" s="888"/>
      <c r="AB11" s="887"/>
      <c r="AC11" s="596"/>
      <c r="AD11" s="892"/>
      <c r="AE11" s="654"/>
      <c r="AF11" s="653"/>
      <c r="AG11" s="653"/>
      <c r="AH11" s="652"/>
      <c r="AI11" s="656"/>
      <c r="AJ11" s="655"/>
      <c r="AK11" s="657"/>
      <c r="AL11" s="658"/>
      <c r="AM11" s="654"/>
      <c r="AN11" s="652"/>
      <c r="AO11" s="652"/>
      <c r="AP11" s="652"/>
      <c r="AQ11" s="652"/>
      <c r="AR11" s="652"/>
      <c r="AS11" s="654"/>
      <c r="AT11" s="654"/>
      <c r="AU11" s="876"/>
      <c r="AV11" s="879"/>
      <c r="AW11" s="659"/>
      <c r="AX11" s="945"/>
      <c r="AY11" s="946"/>
      <c r="AZ11" s="946"/>
      <c r="BA11" s="946"/>
      <c r="BB11" s="946"/>
      <c r="BC11" s="946"/>
      <c r="BD11" s="946"/>
      <c r="BE11" s="946"/>
      <c r="BF11" s="946"/>
      <c r="BG11" s="946"/>
      <c r="BH11" s="946"/>
      <c r="BI11" s="946"/>
      <c r="BJ11" s="946"/>
      <c r="BK11" s="946"/>
      <c r="BL11" s="864"/>
      <c r="BM11" s="864"/>
      <c r="BN11" s="864"/>
      <c r="BO11" s="864"/>
      <c r="BP11" s="864"/>
      <c r="BQ11" s="864"/>
      <c r="BR11" s="864"/>
      <c r="BS11" s="660"/>
      <c r="BT11" s="660"/>
      <c r="BU11" s="660"/>
      <c r="BV11" s="660"/>
      <c r="BW11" s="660"/>
      <c r="BX11" s="660"/>
      <c r="BY11" s="660"/>
      <c r="BZ11" s="660"/>
      <c r="CA11" s="660"/>
      <c r="CB11" s="660"/>
      <c r="CC11" s="660"/>
      <c r="CD11" s="660"/>
      <c r="CE11" s="660"/>
      <c r="CF11" s="660"/>
      <c r="CG11" s="661"/>
      <c r="CH11" s="661"/>
      <c r="CI11" s="661"/>
      <c r="CJ11" s="661"/>
      <c r="CK11" s="661"/>
      <c r="CL11" s="661"/>
      <c r="CM11" s="661"/>
      <c r="CN11" s="661"/>
      <c r="CO11" s="662"/>
      <c r="CP11" s="947"/>
      <c r="CQ11" s="947"/>
      <c r="CR11" s="947"/>
      <c r="CS11" s="947"/>
      <c r="CT11" s="947"/>
      <c r="CU11" s="947"/>
      <c r="CV11" s="663"/>
      <c r="CW11" s="663"/>
      <c r="CX11" s="663"/>
      <c r="CY11" s="890"/>
      <c r="CZ11" s="596"/>
      <c r="DA11" s="888"/>
      <c r="DB11" s="652"/>
      <c r="DC11" s="652"/>
      <c r="DD11" s="652"/>
      <c r="DE11" s="652"/>
      <c r="DF11" s="652"/>
      <c r="DG11" s="652"/>
      <c r="DH11" s="652"/>
      <c r="DI11" s="652"/>
      <c r="DJ11" s="652"/>
      <c r="DK11" s="652"/>
      <c r="DL11" s="652"/>
      <c r="DM11" s="652"/>
      <c r="DN11" s="652"/>
      <c r="DO11" s="652"/>
      <c r="DP11" s="652"/>
      <c r="DQ11" s="652"/>
      <c r="DR11" s="652"/>
      <c r="DS11" s="652"/>
      <c r="DT11" s="652"/>
      <c r="DU11" s="652"/>
      <c r="DV11" s="652"/>
      <c r="DW11" s="652"/>
      <c r="DX11" s="652"/>
      <c r="DY11" s="652"/>
      <c r="DZ11" s="887"/>
      <c r="EA11" s="596"/>
      <c r="EB11" s="889"/>
      <c r="EC11" s="664"/>
      <c r="ED11" s="664"/>
      <c r="EE11" s="664"/>
      <c r="EF11" s="664"/>
      <c r="EG11" s="664"/>
      <c r="EH11" s="664"/>
      <c r="EI11" s="664"/>
      <c r="EJ11" s="664"/>
      <c r="EK11" s="664"/>
      <c r="EL11" s="664"/>
      <c r="EM11" s="665"/>
      <c r="EN11" s="652"/>
      <c r="EO11" s="652"/>
      <c r="EP11" s="596"/>
      <c r="EQ11" s="887"/>
      <c r="ER11" s="596"/>
      <c r="ES11" s="888"/>
      <c r="ET11" s="918"/>
      <c r="EU11" s="652"/>
      <c r="EV11" s="652"/>
      <c r="EW11" s="652"/>
      <c r="EX11" s="652"/>
      <c r="EY11" s="652"/>
      <c r="EZ11" s="652"/>
      <c r="FA11" s="652"/>
      <c r="FB11" s="652"/>
      <c r="FC11" s="652"/>
      <c r="FD11" s="652"/>
      <c r="FE11" s="652"/>
      <c r="FF11" s="652"/>
      <c r="FG11" s="652"/>
      <c r="FH11" s="652"/>
      <c r="FI11" s="652"/>
      <c r="FJ11" s="652"/>
      <c r="FK11" s="652"/>
      <c r="FL11" s="666"/>
      <c r="FM11" s="666"/>
      <c r="FN11" s="666"/>
      <c r="FO11" s="666"/>
      <c r="FP11" s="652"/>
      <c r="FQ11" s="652"/>
      <c r="FR11" s="596"/>
      <c r="FS11" s="887"/>
      <c r="FT11" s="596"/>
      <c r="FU11" s="886"/>
      <c r="FV11" s="667"/>
      <c r="FW11" s="667"/>
      <c r="FX11" s="667"/>
      <c r="FY11" s="667"/>
      <c r="FZ11" s="667"/>
      <c r="GA11" s="668"/>
      <c r="GB11" s="667"/>
      <c r="GC11" s="667"/>
      <c r="GD11" s="667"/>
      <c r="GE11" s="667"/>
      <c r="GF11" s="918"/>
      <c r="GG11" s="918"/>
      <c r="GH11" s="918"/>
      <c r="GI11" s="918"/>
      <c r="GJ11" s="918"/>
      <c r="GK11" s="918"/>
      <c r="GL11" s="918"/>
      <c r="GM11" s="918"/>
      <c r="GN11" s="918"/>
      <c r="GO11" s="918"/>
      <c r="GP11" s="918"/>
      <c r="GQ11" s="918"/>
      <c r="GR11" s="654"/>
      <c r="GS11" s="654"/>
      <c r="GT11" s="654"/>
      <c r="GU11" s="654"/>
      <c r="GV11" s="654"/>
      <c r="GW11" s="654"/>
      <c r="GX11" s="654"/>
      <c r="GY11" s="654"/>
      <c r="GZ11" s="654"/>
      <c r="HA11" s="654"/>
      <c r="HB11" s="654"/>
      <c r="HC11" s="654"/>
      <c r="HD11" s="664"/>
      <c r="HE11" s="669"/>
      <c r="HF11" s="669"/>
      <c r="HG11" s="669"/>
      <c r="HH11" s="669"/>
      <c r="HI11" s="669"/>
      <c r="HJ11" s="669"/>
      <c r="HK11" s="669"/>
      <c r="HL11" s="669"/>
      <c r="HM11" s="669"/>
      <c r="HN11" s="669"/>
      <c r="HO11" s="669"/>
      <c r="HP11" s="669"/>
      <c r="HQ11" s="652"/>
      <c r="HR11" s="652"/>
      <c r="HS11" s="652"/>
      <c r="HT11" s="652"/>
      <c r="HU11" s="652"/>
      <c r="HV11" s="652"/>
      <c r="HW11" s="652"/>
      <c r="HX11" s="652"/>
      <c r="HY11" s="652"/>
      <c r="HZ11" s="652"/>
      <c r="IA11" s="652"/>
      <c r="IB11" s="652"/>
      <c r="IC11" s="652"/>
      <c r="ID11" s="887"/>
      <c r="IE11" s="596"/>
      <c r="IF11" s="886"/>
      <c r="IG11" s="667"/>
      <c r="IH11" s="667"/>
      <c r="II11" s="667"/>
      <c r="IJ11" s="667"/>
      <c r="IK11" s="667"/>
      <c r="IL11" s="668"/>
      <c r="IM11" s="667"/>
      <c r="IN11" s="667"/>
      <c r="IO11" s="667"/>
      <c r="IP11" s="667"/>
      <c r="IQ11" s="938"/>
      <c r="IR11" s="938"/>
      <c r="IS11" s="938"/>
      <c r="IT11" s="938"/>
      <c r="IU11" s="938"/>
      <c r="IV11" s="938"/>
      <c r="IW11" s="938"/>
      <c r="IX11" s="938"/>
      <c r="IY11" s="938"/>
      <c r="IZ11" s="938"/>
      <c r="JA11" s="938"/>
      <c r="JB11" s="938"/>
      <c r="JC11" s="938"/>
      <c r="JD11" s="938"/>
      <c r="JE11" s="938"/>
      <c r="JF11" s="938"/>
      <c r="JG11" s="654"/>
      <c r="JH11" s="654"/>
      <c r="JI11" s="654"/>
      <c r="JJ11" s="654"/>
      <c r="JK11" s="654"/>
      <c r="JL11" s="654"/>
      <c r="JM11" s="654"/>
      <c r="JN11" s="654"/>
      <c r="JO11" s="654"/>
      <c r="JP11" s="654"/>
      <c r="JQ11" s="654"/>
      <c r="JR11" s="654"/>
      <c r="JS11" s="654"/>
      <c r="JT11" s="654"/>
      <c r="JU11" s="654"/>
      <c r="JV11" s="664"/>
      <c r="JW11" s="652"/>
      <c r="JX11" s="652"/>
      <c r="JY11" s="652"/>
      <c r="JZ11" s="652"/>
      <c r="KA11" s="652"/>
      <c r="KB11" s="652"/>
      <c r="KC11" s="652"/>
      <c r="KD11" s="652"/>
      <c r="KE11" s="652"/>
      <c r="KF11" s="652"/>
      <c r="KG11" s="652"/>
      <c r="KH11" s="652"/>
      <c r="KI11" s="652"/>
      <c r="KJ11" s="652"/>
      <c r="KK11" s="652"/>
      <c r="KL11" s="652"/>
      <c r="KM11" s="652"/>
      <c r="KN11" s="652"/>
      <c r="KO11" s="652"/>
      <c r="KP11" s="885"/>
      <c r="KQ11" s="882"/>
      <c r="KR11" s="884"/>
    </row>
    <row r="12" spans="1:304" ht="56.25" customHeight="1" x14ac:dyDescent="0.25">
      <c r="A12" s="936" t="str">
        <f>+A10</f>
        <v>day/month/year</v>
      </c>
      <c r="B12" s="670">
        <f t="shared" ref="B12:J12" si="3">+B10</f>
        <v>0</v>
      </c>
      <c r="C12" s="730">
        <f t="shared" si="3"/>
        <v>0</v>
      </c>
      <c r="D12" s="671">
        <f t="shared" si="3"/>
        <v>0</v>
      </c>
      <c r="E12" s="671">
        <f t="shared" si="3"/>
        <v>0</v>
      </c>
      <c r="F12" s="671">
        <f t="shared" si="3"/>
        <v>0</v>
      </c>
      <c r="G12" s="671">
        <f t="shared" si="3"/>
        <v>0</v>
      </c>
      <c r="H12" s="671">
        <f t="shared" si="3"/>
        <v>0</v>
      </c>
      <c r="I12" s="671">
        <f t="shared" si="3"/>
        <v>0</v>
      </c>
      <c r="J12" s="671">
        <f t="shared" si="3"/>
        <v>0</v>
      </c>
      <c r="K12" s="893"/>
      <c r="L12" s="672">
        <f>+L10</f>
        <v>0</v>
      </c>
      <c r="M12" s="673">
        <f>+M10</f>
        <v>0</v>
      </c>
      <c r="N12" s="673">
        <f>+N10</f>
        <v>0</v>
      </c>
      <c r="O12" s="893"/>
      <c r="P12" s="673">
        <f>+P10</f>
        <v>0</v>
      </c>
      <c r="Q12" s="673">
        <f>+Q10</f>
        <v>0</v>
      </c>
      <c r="R12" s="673">
        <f>+R10</f>
        <v>0</v>
      </c>
      <c r="S12" s="673">
        <f>+S10</f>
        <v>0</v>
      </c>
      <c r="T12" s="893"/>
      <c r="U12" s="673">
        <f>+U10</f>
        <v>0</v>
      </c>
      <c r="V12" s="673">
        <f>+V10</f>
        <v>0</v>
      </c>
      <c r="W12" s="673">
        <f>+W10</f>
        <v>0</v>
      </c>
      <c r="X12" s="674"/>
      <c r="Y12" s="671">
        <f>+Y10</f>
        <v>0</v>
      </c>
      <c r="Z12" s="436"/>
      <c r="AA12" s="838">
        <f>+AA10</f>
        <v>0</v>
      </c>
      <c r="AB12" s="839">
        <f>+AB10</f>
        <v>0</v>
      </c>
      <c r="AC12" s="436"/>
      <c r="AD12" s="675">
        <f t="shared" ref="AD12:AV12" si="4">+AD10</f>
        <v>0</v>
      </c>
      <c r="AE12" s="676">
        <f t="shared" si="4"/>
        <v>0</v>
      </c>
      <c r="AF12" s="677">
        <f t="shared" si="4"/>
        <v>0</v>
      </c>
      <c r="AG12" s="675">
        <f>+AG10</f>
        <v>0</v>
      </c>
      <c r="AH12" s="678">
        <f t="shared" si="4"/>
        <v>0</v>
      </c>
      <c r="AI12" s="679" t="e">
        <f>+AI10</f>
        <v>#DIV/0!</v>
      </c>
      <c r="AJ12" s="942" t="e">
        <f t="shared" si="4"/>
        <v>#DIV/0!</v>
      </c>
      <c r="AK12" s="680">
        <f t="shared" si="4"/>
        <v>0</v>
      </c>
      <c r="AL12" s="816" t="e">
        <f t="shared" si="4"/>
        <v>#DIV/0!</v>
      </c>
      <c r="AM12" s="681">
        <f t="shared" si="4"/>
        <v>0</v>
      </c>
      <c r="AN12" s="675" t="e">
        <f t="shared" si="4"/>
        <v>#DIV/0!</v>
      </c>
      <c r="AO12" s="682">
        <f t="shared" si="4"/>
        <v>0</v>
      </c>
      <c r="AP12" s="675" t="e">
        <f t="shared" si="4"/>
        <v>#DIV/0!</v>
      </c>
      <c r="AQ12" s="682">
        <f t="shared" si="4"/>
        <v>0</v>
      </c>
      <c r="AR12" s="675" t="e">
        <f t="shared" si="4"/>
        <v>#DIV/0!</v>
      </c>
      <c r="AS12" s="683" t="e">
        <f t="shared" si="4"/>
        <v>#DIV/0!</v>
      </c>
      <c r="AT12" s="681">
        <f t="shared" si="4"/>
        <v>100</v>
      </c>
      <c r="AU12" s="684" t="e">
        <f t="shared" si="4"/>
        <v>#DIV/0!</v>
      </c>
      <c r="AV12" s="685">
        <f t="shared" si="4"/>
        <v>20</v>
      </c>
      <c r="AW12" s="686"/>
      <c r="AX12" s="936">
        <f t="shared" ref="AX12:CY12" si="5">+AX10</f>
        <v>0</v>
      </c>
      <c r="AY12" s="936">
        <f t="shared" si="5"/>
        <v>0</v>
      </c>
      <c r="AZ12" s="936">
        <f t="shared" si="5"/>
        <v>0</v>
      </c>
      <c r="BA12" s="936">
        <f t="shared" si="5"/>
        <v>0</v>
      </c>
      <c r="BB12" s="936">
        <f t="shared" si="5"/>
        <v>0</v>
      </c>
      <c r="BC12" s="936">
        <f t="shared" si="5"/>
        <v>0</v>
      </c>
      <c r="BD12" s="936">
        <f t="shared" si="5"/>
        <v>0</v>
      </c>
      <c r="BE12" s="936">
        <f t="shared" si="5"/>
        <v>0</v>
      </c>
      <c r="BF12" s="936">
        <f t="shared" si="5"/>
        <v>0</v>
      </c>
      <c r="BG12" s="936">
        <f t="shared" si="5"/>
        <v>0</v>
      </c>
      <c r="BH12" s="936">
        <f t="shared" si="5"/>
        <v>0</v>
      </c>
      <c r="BI12" s="936">
        <f t="shared" si="5"/>
        <v>0</v>
      </c>
      <c r="BJ12" s="936">
        <f t="shared" si="5"/>
        <v>0</v>
      </c>
      <c r="BK12" s="936">
        <f t="shared" si="5"/>
        <v>0</v>
      </c>
      <c r="BL12" s="865">
        <f t="shared" si="5"/>
        <v>0</v>
      </c>
      <c r="BM12" s="865">
        <f t="shared" si="5"/>
        <v>0</v>
      </c>
      <c r="BN12" s="865">
        <f t="shared" si="5"/>
        <v>0</v>
      </c>
      <c r="BO12" s="865">
        <f t="shared" si="5"/>
        <v>0</v>
      </c>
      <c r="BP12" s="865">
        <f t="shared" si="5"/>
        <v>0</v>
      </c>
      <c r="BQ12" s="865">
        <f t="shared" si="5"/>
        <v>0</v>
      </c>
      <c r="BR12" s="865">
        <f t="shared" si="5"/>
        <v>0</v>
      </c>
      <c r="BS12" s="687">
        <f t="shared" si="5"/>
        <v>0</v>
      </c>
      <c r="BT12" s="687">
        <f t="shared" si="5"/>
        <v>0</v>
      </c>
      <c r="BU12" s="687">
        <f t="shared" si="5"/>
        <v>0</v>
      </c>
      <c r="BV12" s="687">
        <f t="shared" si="5"/>
        <v>0</v>
      </c>
      <c r="BW12" s="687">
        <f t="shared" si="5"/>
        <v>0</v>
      </c>
      <c r="BX12" s="687">
        <f t="shared" si="5"/>
        <v>0</v>
      </c>
      <c r="BY12" s="687">
        <f t="shared" si="5"/>
        <v>0</v>
      </c>
      <c r="BZ12" s="687">
        <f t="shared" si="5"/>
        <v>0</v>
      </c>
      <c r="CA12" s="687">
        <f t="shared" si="5"/>
        <v>0</v>
      </c>
      <c r="CB12" s="687">
        <f t="shared" si="5"/>
        <v>0</v>
      </c>
      <c r="CC12" s="687">
        <f t="shared" si="5"/>
        <v>0</v>
      </c>
      <c r="CD12" s="687">
        <f t="shared" si="5"/>
        <v>0</v>
      </c>
      <c r="CE12" s="687">
        <f t="shared" si="5"/>
        <v>0</v>
      </c>
      <c r="CF12" s="687">
        <f t="shared" si="5"/>
        <v>0</v>
      </c>
      <c r="CG12" s="681">
        <f t="shared" si="5"/>
        <v>0</v>
      </c>
      <c r="CH12" s="681">
        <f t="shared" si="5"/>
        <v>0</v>
      </c>
      <c r="CI12" s="681">
        <f t="shared" si="5"/>
        <v>0</v>
      </c>
      <c r="CJ12" s="681">
        <f t="shared" si="5"/>
        <v>0</v>
      </c>
      <c r="CK12" s="681">
        <f t="shared" si="5"/>
        <v>0</v>
      </c>
      <c r="CL12" s="681">
        <f t="shared" si="5"/>
        <v>0</v>
      </c>
      <c r="CM12" s="861">
        <f t="shared" si="5"/>
        <v>0</v>
      </c>
      <c r="CN12" s="681">
        <f t="shared" si="5"/>
        <v>0</v>
      </c>
      <c r="CO12" s="862" t="e">
        <f t="shared" si="5"/>
        <v>#DIV/0!</v>
      </c>
      <c r="CP12" s="681">
        <f t="shared" ref="CP12:CU12" si="6">+CP10</f>
        <v>0</v>
      </c>
      <c r="CQ12" s="681">
        <f t="shared" si="6"/>
        <v>0</v>
      </c>
      <c r="CR12" s="681">
        <f t="shared" si="6"/>
        <v>0</v>
      </c>
      <c r="CS12" s="681">
        <f t="shared" si="6"/>
        <v>0</v>
      </c>
      <c r="CT12" s="681">
        <f t="shared" si="6"/>
        <v>0</v>
      </c>
      <c r="CU12" s="681">
        <f t="shared" si="6"/>
        <v>0</v>
      </c>
      <c r="CV12" s="684" t="e">
        <f t="shared" si="5"/>
        <v>#DIV/0!</v>
      </c>
      <c r="CW12" s="685">
        <f t="shared" si="5"/>
        <v>100</v>
      </c>
      <c r="CX12" s="684" t="e">
        <f t="shared" si="5"/>
        <v>#DIV/0!</v>
      </c>
      <c r="CY12" s="685">
        <f t="shared" si="5"/>
        <v>20</v>
      </c>
      <c r="CZ12" s="693"/>
      <c r="DA12" s="689" t="str">
        <f t="shared" ref="DA12:DZ12" si="7">+DA10</f>
        <v xml:space="preserve">    </v>
      </c>
      <c r="DB12" s="689" t="str">
        <f t="shared" si="7"/>
        <v xml:space="preserve">    </v>
      </c>
      <c r="DC12" s="689" t="str">
        <f t="shared" si="7"/>
        <v xml:space="preserve">    </v>
      </c>
      <c r="DD12" s="689" t="e">
        <f t="shared" si="7"/>
        <v>#VALUE!</v>
      </c>
      <c r="DE12" s="689" t="str">
        <f t="shared" si="7"/>
        <v xml:space="preserve">    </v>
      </c>
      <c r="DF12" s="689" t="str">
        <f t="shared" si="7"/>
        <v xml:space="preserve">    </v>
      </c>
      <c r="DG12" s="689" t="str">
        <f t="shared" si="7"/>
        <v xml:space="preserve">    </v>
      </c>
      <c r="DH12" s="689" t="str">
        <f t="shared" si="7"/>
        <v xml:space="preserve">    </v>
      </c>
      <c r="DI12" s="690">
        <f t="shared" si="7"/>
        <v>0</v>
      </c>
      <c r="DJ12" s="689" t="str">
        <f t="shared" si="7"/>
        <v xml:space="preserve">    </v>
      </c>
      <c r="DK12" s="689" t="str">
        <f t="shared" si="7"/>
        <v xml:space="preserve">    </v>
      </c>
      <c r="DL12" s="689" t="str">
        <f t="shared" si="7"/>
        <v xml:space="preserve">    </v>
      </c>
      <c r="DM12" s="690">
        <f t="shared" si="7"/>
        <v>0</v>
      </c>
      <c r="DN12" s="688" t="str">
        <f t="shared" si="7"/>
        <v xml:space="preserve">    </v>
      </c>
      <c r="DO12" s="689" t="str">
        <f t="shared" si="7"/>
        <v xml:space="preserve">    </v>
      </c>
      <c r="DP12" s="689" t="str">
        <f t="shared" si="7"/>
        <v xml:space="preserve">    </v>
      </c>
      <c r="DQ12" s="689" t="str">
        <f t="shared" si="7"/>
        <v xml:space="preserve">    </v>
      </c>
      <c r="DR12" s="689" t="str">
        <f t="shared" si="7"/>
        <v xml:space="preserve">    </v>
      </c>
      <c r="DS12" s="690">
        <f t="shared" si="7"/>
        <v>0</v>
      </c>
      <c r="DT12" s="688" t="str">
        <f t="shared" si="7"/>
        <v xml:space="preserve">    </v>
      </c>
      <c r="DU12" s="689" t="str">
        <f t="shared" si="7"/>
        <v xml:space="preserve">    </v>
      </c>
      <c r="DV12" s="689" t="str">
        <f t="shared" si="7"/>
        <v xml:space="preserve">    </v>
      </c>
      <c r="DW12" s="689" t="str">
        <f t="shared" si="7"/>
        <v xml:space="preserve">    </v>
      </c>
      <c r="DX12" s="691">
        <f t="shared" si="7"/>
        <v>0</v>
      </c>
      <c r="DY12" s="692">
        <f t="shared" si="7"/>
        <v>0</v>
      </c>
      <c r="DZ12" s="692">
        <f t="shared" si="7"/>
        <v>100</v>
      </c>
      <c r="EA12" s="693"/>
      <c r="EB12" s="694" t="str">
        <f>+EB10</f>
        <v xml:space="preserve">    </v>
      </c>
      <c r="EC12" s="695" t="str">
        <f t="shared" ref="EC12:EM12" si="8">+EC10</f>
        <v xml:space="preserve">    </v>
      </c>
      <c r="ED12" s="695" t="str">
        <f t="shared" si="8"/>
        <v xml:space="preserve">    </v>
      </c>
      <c r="EE12" s="695" t="str">
        <f t="shared" si="8"/>
        <v xml:space="preserve">    </v>
      </c>
      <c r="EF12" s="695" t="str">
        <f t="shared" si="8"/>
        <v xml:space="preserve">    </v>
      </c>
      <c r="EG12" s="695" t="str">
        <f t="shared" si="8"/>
        <v xml:space="preserve">    </v>
      </c>
      <c r="EH12" s="695" t="str">
        <f t="shared" si="8"/>
        <v xml:space="preserve">    </v>
      </c>
      <c r="EI12" s="695" t="str">
        <f t="shared" si="8"/>
        <v xml:space="preserve">    </v>
      </c>
      <c r="EJ12" s="695" t="str">
        <f t="shared" si="8"/>
        <v xml:space="preserve">    </v>
      </c>
      <c r="EK12" s="695" t="str">
        <f t="shared" si="8"/>
        <v xml:space="preserve">    </v>
      </c>
      <c r="EL12" s="695" t="str">
        <f t="shared" si="8"/>
        <v xml:space="preserve">    </v>
      </c>
      <c r="EM12" s="696" t="str">
        <f t="shared" si="8"/>
        <v xml:space="preserve">    </v>
      </c>
      <c r="EN12" s="697">
        <f>+EN10</f>
        <v>0</v>
      </c>
      <c r="EO12" s="697">
        <f>+EO10</f>
        <v>40</v>
      </c>
      <c r="EP12" s="697">
        <f>+EP10</f>
        <v>0</v>
      </c>
      <c r="EQ12" s="697">
        <f>+EQ10</f>
        <v>20</v>
      </c>
      <c r="ER12" s="693"/>
      <c r="ES12" s="698">
        <f>+ES10</f>
        <v>0</v>
      </c>
      <c r="ET12" s="949">
        <f>+ET10</f>
        <v>0</v>
      </c>
      <c r="EU12" s="689" t="str">
        <f t="shared" ref="EU12:FK12" si="9">+EU10</f>
        <v xml:space="preserve">    </v>
      </c>
      <c r="EV12" s="689" t="str">
        <f t="shared" si="9"/>
        <v xml:space="preserve">    </v>
      </c>
      <c r="EW12" s="689" t="str">
        <f t="shared" si="9"/>
        <v xml:space="preserve">    </v>
      </c>
      <c r="EX12" s="689" t="str">
        <f t="shared" si="9"/>
        <v xml:space="preserve">    </v>
      </c>
      <c r="EY12" s="689" t="str">
        <f t="shared" si="9"/>
        <v xml:space="preserve">    </v>
      </c>
      <c r="EZ12" s="689" t="str">
        <f t="shared" si="9"/>
        <v xml:space="preserve">    </v>
      </c>
      <c r="FA12" s="689" t="str">
        <f t="shared" si="9"/>
        <v xml:space="preserve">    </v>
      </c>
      <c r="FB12" s="689" t="str">
        <f t="shared" si="9"/>
        <v xml:space="preserve">    </v>
      </c>
      <c r="FC12" s="689" t="str">
        <f t="shared" si="9"/>
        <v xml:space="preserve">    </v>
      </c>
      <c r="FD12" s="689" t="str">
        <f t="shared" si="9"/>
        <v xml:space="preserve">    </v>
      </c>
      <c r="FE12" s="689" t="str">
        <f t="shared" si="9"/>
        <v xml:space="preserve">    </v>
      </c>
      <c r="FF12" s="689" t="str">
        <f t="shared" si="9"/>
        <v xml:space="preserve">    </v>
      </c>
      <c r="FG12" s="689" t="str">
        <f t="shared" si="9"/>
        <v xml:space="preserve">    </v>
      </c>
      <c r="FH12" s="689" t="str">
        <f t="shared" si="9"/>
        <v xml:space="preserve">    </v>
      </c>
      <c r="FI12" s="689" t="str">
        <f t="shared" si="9"/>
        <v xml:space="preserve">    </v>
      </c>
      <c r="FJ12" s="689" t="str">
        <f t="shared" si="9"/>
        <v xml:space="preserve">    </v>
      </c>
      <c r="FK12" s="689" t="str">
        <f t="shared" si="9"/>
        <v xml:space="preserve">    </v>
      </c>
      <c r="FL12" s="840">
        <f t="shared" ref="FL12:FS12" si="10">+FL10</f>
        <v>0</v>
      </c>
      <c r="FM12" s="840">
        <f t="shared" si="10"/>
        <v>0</v>
      </c>
      <c r="FN12" s="840">
        <f t="shared" si="10"/>
        <v>0</v>
      </c>
      <c r="FO12" s="840">
        <f t="shared" si="10"/>
        <v>0</v>
      </c>
      <c r="FP12" s="697">
        <f t="shared" si="10"/>
        <v>0</v>
      </c>
      <c r="FQ12" s="697">
        <f t="shared" si="10"/>
        <v>60</v>
      </c>
      <c r="FR12" s="697">
        <f t="shared" si="10"/>
        <v>0</v>
      </c>
      <c r="FS12" s="697">
        <f t="shared" si="10"/>
        <v>30</v>
      </c>
      <c r="FT12" s="693"/>
      <c r="FU12" s="699" t="str">
        <f>+FU10</f>
        <v>WORK ORDER #4001WO</v>
      </c>
      <c r="FV12" s="700">
        <f>+FV10</f>
        <v>0</v>
      </c>
      <c r="FW12" s="700">
        <f t="shared" ref="FW12:GC12" si="11">+FW10</f>
        <v>0</v>
      </c>
      <c r="FX12" s="700">
        <f t="shared" si="11"/>
        <v>0</v>
      </c>
      <c r="FY12" s="700">
        <f t="shared" si="11"/>
        <v>0</v>
      </c>
      <c r="FZ12" s="700">
        <f t="shared" si="11"/>
        <v>0</v>
      </c>
      <c r="GA12" s="701" t="e">
        <f t="shared" si="11"/>
        <v>#DIV/0!</v>
      </c>
      <c r="GB12" s="700" t="e">
        <f t="shared" si="11"/>
        <v>#DIV/0!</v>
      </c>
      <c r="GC12" s="700" t="e">
        <f t="shared" si="11"/>
        <v>#DIV/0!</v>
      </c>
      <c r="GD12" s="700" t="e">
        <f t="shared" ref="GD12:GE12" si="12">+GD10</f>
        <v>#DIV/0!</v>
      </c>
      <c r="GE12" s="700" t="e">
        <f t="shared" si="12"/>
        <v>#DIV/0!</v>
      </c>
      <c r="GF12" s="919">
        <f>+GF10</f>
        <v>0</v>
      </c>
      <c r="GG12" s="919">
        <f t="shared" ref="GG12:HD12" si="13">+GG10</f>
        <v>0</v>
      </c>
      <c r="GH12" s="919">
        <f t="shared" si="13"/>
        <v>0</v>
      </c>
      <c r="GI12" s="919">
        <f t="shared" si="13"/>
        <v>0</v>
      </c>
      <c r="GJ12" s="919">
        <f t="shared" si="13"/>
        <v>0</v>
      </c>
      <c r="GK12" s="919">
        <f t="shared" si="13"/>
        <v>0</v>
      </c>
      <c r="GL12" s="919">
        <f t="shared" si="13"/>
        <v>0</v>
      </c>
      <c r="GM12" s="919">
        <f t="shared" si="13"/>
        <v>0</v>
      </c>
      <c r="GN12" s="919">
        <f t="shared" si="13"/>
        <v>0</v>
      </c>
      <c r="GO12" s="919">
        <f t="shared" si="13"/>
        <v>0</v>
      </c>
      <c r="GP12" s="919">
        <f t="shared" si="13"/>
        <v>0</v>
      </c>
      <c r="GQ12" s="919">
        <f t="shared" si="13"/>
        <v>0</v>
      </c>
      <c r="GR12" s="681">
        <f t="shared" si="13"/>
        <v>0</v>
      </c>
      <c r="GS12" s="681">
        <f t="shared" si="13"/>
        <v>0</v>
      </c>
      <c r="GT12" s="681">
        <f t="shared" si="13"/>
        <v>0</v>
      </c>
      <c r="GU12" s="681">
        <f t="shared" si="13"/>
        <v>0</v>
      </c>
      <c r="GV12" s="681">
        <f t="shared" si="13"/>
        <v>0</v>
      </c>
      <c r="GW12" s="681">
        <f t="shared" si="13"/>
        <v>0</v>
      </c>
      <c r="GX12" s="681">
        <f t="shared" si="13"/>
        <v>0</v>
      </c>
      <c r="GY12" s="681">
        <f t="shared" si="13"/>
        <v>0</v>
      </c>
      <c r="GZ12" s="681">
        <f t="shared" si="13"/>
        <v>0</v>
      </c>
      <c r="HA12" s="681">
        <f t="shared" si="13"/>
        <v>0</v>
      </c>
      <c r="HB12" s="681">
        <f t="shared" si="13"/>
        <v>0</v>
      </c>
      <c r="HC12" s="681">
        <f t="shared" si="13"/>
        <v>0</v>
      </c>
      <c r="HD12" s="921" t="e">
        <f t="shared" si="13"/>
        <v>#DIV/0!</v>
      </c>
      <c r="HE12" s="703" t="str">
        <f>+HE10</f>
        <v xml:space="preserve">    </v>
      </c>
      <c r="HF12" s="703" t="str">
        <f t="shared" ref="HF12:ID12" si="14">+HF10</f>
        <v xml:space="preserve">    </v>
      </c>
      <c r="HG12" s="703" t="str">
        <f t="shared" si="14"/>
        <v xml:space="preserve">    </v>
      </c>
      <c r="HH12" s="703" t="str">
        <f t="shared" si="14"/>
        <v xml:space="preserve">    </v>
      </c>
      <c r="HI12" s="703" t="str">
        <f t="shared" si="14"/>
        <v xml:space="preserve">    </v>
      </c>
      <c r="HJ12" s="703" t="str">
        <f t="shared" si="14"/>
        <v xml:space="preserve">    </v>
      </c>
      <c r="HK12" s="703" t="str">
        <f t="shared" si="14"/>
        <v xml:space="preserve">    </v>
      </c>
      <c r="HL12" s="703" t="str">
        <f t="shared" si="14"/>
        <v xml:space="preserve">    </v>
      </c>
      <c r="HM12" s="703" t="str">
        <f t="shared" si="14"/>
        <v xml:space="preserve">    </v>
      </c>
      <c r="HN12" s="703" t="str">
        <f t="shared" si="14"/>
        <v xml:space="preserve">    </v>
      </c>
      <c r="HO12" s="703" t="str">
        <f t="shared" si="14"/>
        <v xml:space="preserve">    </v>
      </c>
      <c r="HP12" s="703" t="str">
        <f t="shared" si="14"/>
        <v xml:space="preserve">    </v>
      </c>
      <c r="HQ12" s="704" t="e">
        <f t="shared" si="14"/>
        <v>#VALUE!</v>
      </c>
      <c r="HR12" s="704">
        <f t="shared" si="14"/>
        <v>100</v>
      </c>
      <c r="HS12" s="704">
        <f t="shared" si="14"/>
        <v>0</v>
      </c>
      <c r="HT12" s="704">
        <f t="shared" si="14"/>
        <v>0</v>
      </c>
      <c r="HU12" s="704">
        <f t="shared" si="14"/>
        <v>0</v>
      </c>
      <c r="HV12" s="704">
        <f t="shared" si="14"/>
        <v>0</v>
      </c>
      <c r="HW12" s="704">
        <f t="shared" si="14"/>
        <v>0</v>
      </c>
      <c r="HX12" s="704">
        <f t="shared" si="14"/>
        <v>0</v>
      </c>
      <c r="HY12" s="704">
        <f t="shared" si="14"/>
        <v>0</v>
      </c>
      <c r="HZ12" s="704" t="str">
        <f t="shared" si="14"/>
        <v>100</v>
      </c>
      <c r="IA12" s="704">
        <f t="shared" si="14"/>
        <v>100</v>
      </c>
      <c r="IB12" s="704">
        <f t="shared" si="14"/>
        <v>10</v>
      </c>
      <c r="IC12" s="704">
        <f t="shared" si="14"/>
        <v>10</v>
      </c>
      <c r="ID12" s="701" t="e">
        <f t="shared" si="14"/>
        <v>#VALUE!</v>
      </c>
      <c r="IE12" s="693"/>
      <c r="IF12" s="699" t="str">
        <f t="shared" ref="IF12:JW12" si="15">+IF10</f>
        <v>WORK ORDER #4001WO</v>
      </c>
      <c r="IG12" s="700">
        <f t="shared" si="15"/>
        <v>0</v>
      </c>
      <c r="IH12" s="700">
        <f t="shared" si="15"/>
        <v>0</v>
      </c>
      <c r="II12" s="700">
        <f t="shared" si="15"/>
        <v>0</v>
      </c>
      <c r="IJ12" s="700">
        <f t="shared" si="15"/>
        <v>0</v>
      </c>
      <c r="IK12" s="700">
        <f t="shared" si="15"/>
        <v>0</v>
      </c>
      <c r="IL12" s="701" t="e">
        <f t="shared" si="15"/>
        <v>#DIV/0!</v>
      </c>
      <c r="IM12" s="700" t="e">
        <f t="shared" si="15"/>
        <v>#DIV/0!</v>
      </c>
      <c r="IN12" s="700" t="e">
        <f t="shared" si="15"/>
        <v>#DIV/0!</v>
      </c>
      <c r="IO12" s="700" t="e">
        <f t="shared" ref="IO12:IP12" si="16">+IO10</f>
        <v>#DIV/0!</v>
      </c>
      <c r="IP12" s="700" t="e">
        <f t="shared" si="16"/>
        <v>#DIV/0!</v>
      </c>
      <c r="IQ12" s="939">
        <f>+IQ10</f>
        <v>0</v>
      </c>
      <c r="IR12" s="939">
        <f t="shared" ref="IR12:JU12" si="17">+IR10</f>
        <v>0</v>
      </c>
      <c r="IS12" s="939">
        <f t="shared" si="17"/>
        <v>0</v>
      </c>
      <c r="IT12" s="939">
        <f t="shared" si="17"/>
        <v>0</v>
      </c>
      <c r="IU12" s="939">
        <f t="shared" si="17"/>
        <v>0</v>
      </c>
      <c r="IV12" s="939">
        <f t="shared" si="17"/>
        <v>0</v>
      </c>
      <c r="IW12" s="939">
        <f t="shared" si="17"/>
        <v>0</v>
      </c>
      <c r="IX12" s="939">
        <f t="shared" si="17"/>
        <v>0</v>
      </c>
      <c r="IY12" s="939">
        <f t="shared" si="17"/>
        <v>0</v>
      </c>
      <c r="IZ12" s="939">
        <f t="shared" si="17"/>
        <v>0</v>
      </c>
      <c r="JA12" s="939">
        <f t="shared" si="17"/>
        <v>0</v>
      </c>
      <c r="JB12" s="939">
        <f t="shared" si="17"/>
        <v>0</v>
      </c>
      <c r="JC12" s="939">
        <f t="shared" si="17"/>
        <v>0</v>
      </c>
      <c r="JD12" s="939">
        <f t="shared" si="17"/>
        <v>0</v>
      </c>
      <c r="JE12" s="939">
        <f t="shared" si="17"/>
        <v>0</v>
      </c>
      <c r="JF12" s="939">
        <f t="shared" si="17"/>
        <v>0</v>
      </c>
      <c r="JG12" s="681">
        <f t="shared" si="17"/>
        <v>0</v>
      </c>
      <c r="JH12" s="681">
        <f t="shared" si="17"/>
        <v>0</v>
      </c>
      <c r="JI12" s="681">
        <f t="shared" si="17"/>
        <v>0</v>
      </c>
      <c r="JJ12" s="681">
        <f t="shared" si="17"/>
        <v>0</v>
      </c>
      <c r="JK12" s="681">
        <f t="shared" si="17"/>
        <v>0</v>
      </c>
      <c r="JL12" s="681">
        <f t="shared" si="17"/>
        <v>0</v>
      </c>
      <c r="JM12" s="681">
        <f t="shared" si="17"/>
        <v>0</v>
      </c>
      <c r="JN12" s="681">
        <f t="shared" si="17"/>
        <v>0</v>
      </c>
      <c r="JO12" s="681">
        <f t="shared" si="17"/>
        <v>0</v>
      </c>
      <c r="JP12" s="681">
        <f t="shared" si="17"/>
        <v>0</v>
      </c>
      <c r="JQ12" s="681">
        <f t="shared" si="17"/>
        <v>0</v>
      </c>
      <c r="JR12" s="681">
        <f t="shared" si="17"/>
        <v>0</v>
      </c>
      <c r="JS12" s="681">
        <f t="shared" si="17"/>
        <v>0</v>
      </c>
      <c r="JT12" s="681">
        <f t="shared" si="17"/>
        <v>0</v>
      </c>
      <c r="JU12" s="681">
        <f t="shared" si="17"/>
        <v>0</v>
      </c>
      <c r="JV12" s="921" t="e">
        <f>+JV10</f>
        <v>#DIV/0!</v>
      </c>
      <c r="JW12" s="705" t="str">
        <f t="shared" si="15"/>
        <v xml:space="preserve">    </v>
      </c>
      <c r="JX12" s="705" t="str">
        <f t="shared" ref="JX12:KM12" si="18">+JX10</f>
        <v xml:space="preserve">    </v>
      </c>
      <c r="JY12" s="705" t="str">
        <f t="shared" si="18"/>
        <v xml:space="preserve">    </v>
      </c>
      <c r="JZ12" s="705" t="str">
        <f t="shared" si="18"/>
        <v xml:space="preserve">    </v>
      </c>
      <c r="KA12" s="705" t="str">
        <f t="shared" si="18"/>
        <v xml:space="preserve">    </v>
      </c>
      <c r="KB12" s="705" t="str">
        <f t="shared" si="18"/>
        <v xml:space="preserve">    </v>
      </c>
      <c r="KC12" s="705" t="str">
        <f t="shared" si="18"/>
        <v xml:space="preserve">    </v>
      </c>
      <c r="KD12" s="705" t="str">
        <f t="shared" si="18"/>
        <v xml:space="preserve">    </v>
      </c>
      <c r="KE12" s="705" t="str">
        <f t="shared" si="18"/>
        <v xml:space="preserve">    </v>
      </c>
      <c r="KF12" s="705" t="str">
        <f t="shared" si="18"/>
        <v xml:space="preserve">    </v>
      </c>
      <c r="KG12" s="705" t="str">
        <f t="shared" si="18"/>
        <v xml:space="preserve">    </v>
      </c>
      <c r="KH12" s="705" t="str">
        <f t="shared" si="18"/>
        <v xml:space="preserve">    </v>
      </c>
      <c r="KI12" s="705" t="str">
        <f t="shared" si="18"/>
        <v xml:space="preserve">    </v>
      </c>
      <c r="KJ12" s="705" t="str">
        <f t="shared" si="18"/>
        <v xml:space="preserve">    </v>
      </c>
      <c r="KK12" s="705" t="str">
        <f t="shared" si="18"/>
        <v xml:space="preserve">    </v>
      </c>
      <c r="KL12" s="705" t="str">
        <f t="shared" si="18"/>
        <v xml:space="preserve">    </v>
      </c>
      <c r="KM12" s="705" t="str">
        <f t="shared" si="18"/>
        <v xml:space="preserve">    </v>
      </c>
      <c r="KN12" s="702">
        <f>+KN10</f>
        <v>0</v>
      </c>
      <c r="KO12" s="702">
        <f>+KO10</f>
        <v>100</v>
      </c>
      <c r="KP12" s="701">
        <f>+KP10</f>
        <v>0</v>
      </c>
      <c r="KQ12" s="883"/>
      <c r="KR12" s="701" t="e">
        <f>+KR10</f>
        <v>#DIV/0!</v>
      </c>
    </row>
    <row r="13" spans="1:304" ht="16.5" customHeight="1" x14ac:dyDescent="0.25">
      <c r="A13" s="652"/>
      <c r="B13" s="652"/>
      <c r="C13" s="652"/>
      <c r="D13" s="652"/>
      <c r="E13" s="652"/>
      <c r="F13" s="652"/>
      <c r="G13" s="652"/>
      <c r="H13" s="652"/>
      <c r="I13" s="652"/>
      <c r="J13" s="652"/>
      <c r="K13" s="596"/>
      <c r="L13" s="652"/>
      <c r="M13" s="652"/>
      <c r="N13" s="652"/>
      <c r="O13" s="596"/>
      <c r="P13" s="652"/>
      <c r="Q13" s="652"/>
      <c r="R13" s="652"/>
      <c r="S13" s="652"/>
      <c r="T13" s="596"/>
      <c r="U13" s="652"/>
      <c r="V13" s="652"/>
      <c r="W13" s="652"/>
      <c r="X13" s="652"/>
      <c r="Y13" s="652"/>
      <c r="Z13" s="596"/>
      <c r="AA13" s="652"/>
      <c r="AB13" s="652"/>
      <c r="AC13" s="596"/>
      <c r="AD13" s="652"/>
      <c r="AE13" s="652"/>
      <c r="AF13" s="652"/>
      <c r="AG13" s="652"/>
      <c r="AH13" s="652"/>
      <c r="AI13" s="652"/>
      <c r="AJ13" s="652"/>
      <c r="AK13" s="652"/>
      <c r="AL13" s="652"/>
      <c r="AM13" s="652"/>
      <c r="AN13" s="652"/>
      <c r="AO13" s="652"/>
      <c r="AP13" s="652"/>
      <c r="AQ13" s="652"/>
      <c r="AR13" s="652"/>
      <c r="AS13" s="652"/>
      <c r="AT13" s="652"/>
      <c r="AU13" s="652"/>
      <c r="AV13" s="652"/>
      <c r="AW13" s="596"/>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2"/>
      <c r="CD13" s="652"/>
      <c r="CE13" s="652"/>
      <c r="CF13" s="652"/>
      <c r="CG13" s="652"/>
      <c r="CH13" s="652"/>
      <c r="CI13" s="652"/>
      <c r="CJ13" s="652"/>
      <c r="CK13" s="652"/>
      <c r="CL13" s="652"/>
      <c r="CM13" s="652"/>
      <c r="CN13" s="652"/>
      <c r="CO13" s="652"/>
      <c r="CP13" s="652"/>
      <c r="CQ13" s="652"/>
      <c r="CR13" s="652"/>
      <c r="CS13" s="652"/>
      <c r="CT13" s="652"/>
      <c r="CU13" s="652"/>
      <c r="CV13" s="652"/>
      <c r="CW13" s="652"/>
      <c r="CX13" s="652"/>
      <c r="CY13" s="652"/>
      <c r="CZ13" s="596"/>
      <c r="DA13" s="652"/>
      <c r="DB13" s="652"/>
      <c r="DC13" s="652"/>
      <c r="DD13" s="652"/>
      <c r="DE13" s="652"/>
      <c r="DF13" s="652"/>
      <c r="DG13" s="652"/>
      <c r="DH13" s="652"/>
      <c r="DI13" s="652"/>
      <c r="DJ13" s="652"/>
      <c r="DK13" s="652"/>
      <c r="DL13" s="652"/>
      <c r="DM13" s="652"/>
      <c r="DN13" s="652"/>
      <c r="DO13" s="652"/>
      <c r="DP13" s="652"/>
      <c r="DQ13" s="652"/>
      <c r="DR13" s="652"/>
      <c r="DS13" s="652"/>
      <c r="DT13" s="652"/>
      <c r="DU13" s="652"/>
      <c r="DV13" s="652"/>
      <c r="DW13" s="652"/>
      <c r="DX13" s="652"/>
      <c r="DY13" s="652"/>
      <c r="DZ13" s="652"/>
      <c r="EA13" s="596"/>
      <c r="EB13" s="652"/>
      <c r="EC13" s="652"/>
      <c r="ED13" s="652"/>
      <c r="EE13" s="652"/>
      <c r="EF13" s="652"/>
      <c r="EG13" s="652"/>
      <c r="EH13" s="652"/>
      <c r="EI13" s="652"/>
      <c r="EJ13" s="652"/>
      <c r="EK13" s="652"/>
      <c r="EL13" s="652"/>
      <c r="EM13" s="652"/>
      <c r="EN13" s="652"/>
      <c r="EO13" s="652"/>
      <c r="EP13" s="652"/>
      <c r="EQ13" s="652"/>
      <c r="ER13" s="596"/>
      <c r="ES13" s="596"/>
      <c r="ET13" s="596"/>
      <c r="EU13" s="652"/>
      <c r="EV13" s="652"/>
      <c r="EW13" s="652"/>
      <c r="EX13" s="652"/>
      <c r="EY13" s="652"/>
      <c r="EZ13" s="652"/>
      <c r="FA13" s="652"/>
      <c r="FB13" s="652"/>
      <c r="FC13" s="652"/>
      <c r="FD13" s="652"/>
      <c r="FE13" s="652"/>
      <c r="FF13" s="652"/>
      <c r="FG13" s="652"/>
      <c r="FH13" s="652"/>
      <c r="FI13" s="652"/>
      <c r="FJ13" s="652"/>
      <c r="FK13" s="652"/>
      <c r="FL13" s="652"/>
      <c r="FM13" s="652"/>
      <c r="FN13" s="652"/>
      <c r="FO13" s="652"/>
      <c r="FP13" s="652"/>
      <c r="FQ13" s="652"/>
      <c r="FR13" s="652"/>
      <c r="FS13" s="652"/>
      <c r="FT13" s="596"/>
      <c r="FU13" s="652"/>
      <c r="FV13" s="652"/>
      <c r="FW13" s="652"/>
      <c r="FX13" s="652"/>
      <c r="FY13" s="652"/>
      <c r="FZ13" s="652"/>
      <c r="GA13" s="652"/>
      <c r="GB13" s="652"/>
      <c r="GC13" s="652"/>
      <c r="GD13" s="652"/>
      <c r="GE13" s="652"/>
      <c r="GF13" s="652"/>
      <c r="GG13" s="652"/>
      <c r="GH13" s="652"/>
      <c r="GI13" s="652"/>
      <c r="GJ13" s="652"/>
      <c r="GK13" s="652"/>
      <c r="GL13" s="652"/>
      <c r="GM13" s="652"/>
      <c r="GN13" s="652"/>
      <c r="GO13" s="652"/>
      <c r="GP13" s="652"/>
      <c r="GQ13" s="652"/>
      <c r="GR13" s="652"/>
      <c r="GS13" s="652"/>
      <c r="GT13" s="652"/>
      <c r="GU13" s="652"/>
      <c r="GV13" s="652"/>
      <c r="GW13" s="652"/>
      <c r="GX13" s="652"/>
      <c r="GY13" s="652"/>
      <c r="GZ13" s="652"/>
      <c r="HA13" s="652"/>
      <c r="HB13" s="652"/>
      <c r="HC13" s="652"/>
      <c r="HD13" s="652"/>
      <c r="HE13" s="652"/>
      <c r="HF13" s="652"/>
      <c r="HG13" s="652"/>
      <c r="HH13" s="652"/>
      <c r="HI13" s="652"/>
      <c r="HJ13" s="652"/>
      <c r="HK13" s="652"/>
      <c r="HL13" s="652"/>
      <c r="HM13" s="652"/>
      <c r="HN13" s="652"/>
      <c r="HO13" s="652"/>
      <c r="HP13" s="652"/>
      <c r="HQ13" s="652"/>
      <c r="HR13" s="652"/>
      <c r="HS13" s="652"/>
      <c r="HT13" s="652"/>
      <c r="HU13" s="652"/>
      <c r="HV13" s="652"/>
      <c r="HW13" s="652"/>
      <c r="HX13" s="652"/>
      <c r="HY13" s="652"/>
      <c r="HZ13" s="652"/>
      <c r="IA13" s="652"/>
      <c r="IB13" s="652"/>
      <c r="IC13" s="652"/>
      <c r="ID13" s="652"/>
      <c r="IE13" s="596"/>
      <c r="IF13" s="652"/>
      <c r="IG13" s="652"/>
      <c r="IH13" s="652"/>
      <c r="II13" s="652"/>
      <c r="IJ13" s="652"/>
      <c r="IK13" s="652"/>
      <c r="IL13" s="652"/>
      <c r="IM13" s="652"/>
      <c r="IN13" s="652"/>
      <c r="IO13" s="652"/>
      <c r="IP13" s="652"/>
      <c r="IQ13" s="652"/>
      <c r="IR13" s="652"/>
      <c r="IS13" s="652"/>
      <c r="IT13" s="652"/>
      <c r="IU13" s="652"/>
      <c r="IV13" s="652"/>
      <c r="IW13" s="652"/>
      <c r="IX13" s="652"/>
      <c r="IY13" s="652"/>
      <c r="IZ13" s="652"/>
      <c r="JA13" s="652"/>
      <c r="JB13" s="652"/>
      <c r="JC13" s="652"/>
      <c r="JD13" s="652"/>
      <c r="JE13" s="652"/>
      <c r="JF13" s="652"/>
      <c r="JG13" s="652"/>
      <c r="JH13" s="652"/>
      <c r="JI13" s="652"/>
      <c r="JJ13" s="652"/>
      <c r="JK13" s="652"/>
      <c r="JL13" s="652"/>
      <c r="JM13" s="652"/>
      <c r="JN13" s="652"/>
      <c r="JO13" s="652"/>
      <c r="JP13" s="652"/>
      <c r="JQ13" s="652"/>
      <c r="JR13" s="652"/>
      <c r="JS13" s="652"/>
      <c r="JT13" s="652"/>
      <c r="JU13" s="652"/>
      <c r="JV13" s="652"/>
      <c r="JW13" s="652"/>
      <c r="JX13" s="652"/>
      <c r="JY13" s="652"/>
      <c r="JZ13" s="652"/>
      <c r="KA13" s="652"/>
      <c r="KB13" s="652"/>
      <c r="KC13" s="652"/>
      <c r="KD13" s="652"/>
      <c r="KE13" s="652"/>
      <c r="KF13" s="652"/>
      <c r="KG13" s="652"/>
      <c r="KH13" s="652"/>
      <c r="KI13" s="652"/>
      <c r="KJ13" s="652"/>
      <c r="KK13" s="652"/>
      <c r="KL13" s="652"/>
      <c r="KM13" s="652"/>
      <c r="KN13" s="652"/>
      <c r="KO13" s="652"/>
      <c r="KP13" s="652"/>
      <c r="KQ13" s="596"/>
      <c r="KR13" s="652"/>
    </row>
    <row r="14" spans="1:304" ht="23.25" customHeight="1" x14ac:dyDescent="0.25">
      <c r="A14" s="817" t="s">
        <v>596</v>
      </c>
      <c r="B14" s="652"/>
      <c r="C14" s="652"/>
      <c r="D14" s="652"/>
      <c r="E14" s="652"/>
      <c r="F14" s="652"/>
      <c r="G14" s="652"/>
      <c r="H14" s="652"/>
      <c r="I14" s="652"/>
      <c r="J14" s="652"/>
      <c r="K14" s="596"/>
      <c r="L14" s="652"/>
      <c r="M14" s="652"/>
      <c r="N14" s="652"/>
      <c r="O14" s="596"/>
      <c r="P14" s="652"/>
      <c r="Q14" s="652"/>
      <c r="R14" s="652"/>
      <c r="S14" s="652"/>
      <c r="T14" s="596"/>
      <c r="U14" s="652"/>
      <c r="V14" s="652"/>
      <c r="W14" s="652"/>
      <c r="X14" s="652"/>
      <c r="Y14" s="652"/>
      <c r="Z14" s="596"/>
      <c r="AA14" s="652"/>
      <c r="AB14" s="652"/>
      <c r="AC14" s="596"/>
      <c r="AD14" s="652"/>
      <c r="AE14" s="652"/>
      <c r="AF14" s="652"/>
      <c r="AG14" s="652"/>
      <c r="AH14" s="652"/>
      <c r="AI14" s="652"/>
      <c r="AJ14" s="652"/>
      <c r="AK14" s="652"/>
      <c r="AL14" s="652"/>
      <c r="AM14" s="652"/>
      <c r="AN14" s="652"/>
      <c r="AO14" s="652"/>
      <c r="AP14" s="652"/>
      <c r="AQ14" s="652"/>
      <c r="AR14" s="652"/>
      <c r="AS14" s="652"/>
      <c r="AT14" s="652"/>
      <c r="AU14" s="652"/>
      <c r="AV14" s="652"/>
      <c r="AW14" s="596"/>
      <c r="AX14" s="652"/>
      <c r="AY14" s="652"/>
      <c r="AZ14" s="652"/>
      <c r="BA14" s="652"/>
      <c r="BB14" s="652"/>
      <c r="BC14" s="652"/>
      <c r="BD14" s="652"/>
      <c r="BE14" s="652"/>
      <c r="BF14" s="652"/>
      <c r="BG14" s="652"/>
      <c r="BH14" s="652"/>
      <c r="BI14" s="652"/>
      <c r="BJ14" s="652"/>
      <c r="BK14" s="652"/>
      <c r="BL14" s="652"/>
      <c r="BM14" s="652"/>
      <c r="BN14" s="652"/>
      <c r="BO14" s="652"/>
      <c r="BP14" s="652"/>
      <c r="BQ14" s="652"/>
      <c r="BR14" s="652"/>
      <c r="BS14" s="652"/>
      <c r="BT14" s="652"/>
      <c r="BU14" s="652"/>
      <c r="BV14" s="652"/>
      <c r="BW14" s="652"/>
      <c r="BX14" s="652"/>
      <c r="BY14" s="652"/>
      <c r="BZ14" s="652"/>
      <c r="CA14" s="652"/>
      <c r="CB14" s="652"/>
      <c r="CC14" s="652"/>
      <c r="CD14" s="652"/>
      <c r="CE14" s="652"/>
      <c r="CF14" s="652"/>
      <c r="CG14" s="652"/>
      <c r="CH14" s="652"/>
      <c r="CI14" s="652"/>
      <c r="CJ14" s="652"/>
      <c r="CK14" s="652"/>
      <c r="CL14" s="652"/>
      <c r="CM14" s="652"/>
      <c r="CN14" s="652"/>
      <c r="CO14" s="652"/>
      <c r="CP14" s="652"/>
      <c r="CQ14" s="652"/>
      <c r="CR14" s="652"/>
      <c r="CS14" s="652"/>
      <c r="CT14" s="652"/>
      <c r="CU14" s="652"/>
      <c r="CV14" s="652"/>
      <c r="CW14" s="652"/>
      <c r="CX14" s="652"/>
      <c r="CY14" s="652"/>
      <c r="CZ14" s="596"/>
      <c r="DA14" s="652"/>
      <c r="DB14" s="652"/>
      <c r="DC14" s="652"/>
      <c r="DD14" s="652"/>
      <c r="DE14" s="652"/>
      <c r="DF14" s="652"/>
      <c r="DG14" s="652"/>
      <c r="DH14" s="652"/>
      <c r="DI14" s="652"/>
      <c r="DJ14" s="652"/>
      <c r="DK14" s="652"/>
      <c r="DL14" s="652"/>
      <c r="DM14" s="652"/>
      <c r="DN14" s="652"/>
      <c r="DO14" s="652"/>
      <c r="DP14" s="652"/>
      <c r="DQ14" s="652"/>
      <c r="DR14" s="652"/>
      <c r="DS14" s="652"/>
      <c r="DT14" s="652"/>
      <c r="DU14" s="652"/>
      <c r="DV14" s="652"/>
      <c r="DW14" s="652"/>
      <c r="DX14" s="652"/>
      <c r="DY14" s="652"/>
      <c r="DZ14" s="652"/>
      <c r="EA14" s="596"/>
      <c r="EB14" s="652"/>
      <c r="EC14" s="652"/>
      <c r="ED14" s="652"/>
      <c r="EE14" s="652"/>
      <c r="EF14" s="652"/>
      <c r="EG14" s="652"/>
      <c r="EH14" s="652"/>
      <c r="EI14" s="652"/>
      <c r="EJ14" s="652"/>
      <c r="EK14" s="652"/>
      <c r="EL14" s="652"/>
      <c r="EM14" s="652"/>
      <c r="EN14" s="652"/>
      <c r="EO14" s="652"/>
      <c r="EP14" s="652"/>
      <c r="EQ14" s="652"/>
      <c r="ER14" s="596"/>
      <c r="ES14" s="596"/>
      <c r="ET14" s="596"/>
      <c r="EU14" s="652"/>
      <c r="EV14" s="652"/>
      <c r="EW14" s="652"/>
      <c r="EX14" s="652"/>
      <c r="EY14" s="652"/>
      <c r="EZ14" s="652"/>
      <c r="FA14" s="652"/>
      <c r="FB14" s="652"/>
      <c r="FC14" s="652"/>
      <c r="FD14" s="652"/>
      <c r="FE14" s="652"/>
      <c r="FF14" s="652"/>
      <c r="FG14" s="652"/>
      <c r="FH14" s="652"/>
      <c r="FI14" s="652"/>
      <c r="FJ14" s="652"/>
      <c r="FK14" s="652"/>
      <c r="FL14" s="652"/>
      <c r="FM14" s="652"/>
      <c r="FN14" s="652"/>
      <c r="FO14" s="652"/>
      <c r="FP14" s="652"/>
      <c r="FQ14" s="652"/>
      <c r="FR14" s="652"/>
      <c r="FS14" s="652"/>
      <c r="FT14" s="596"/>
      <c r="FU14" s="652"/>
      <c r="FV14" s="652"/>
      <c r="FW14" s="652"/>
      <c r="FX14" s="652"/>
      <c r="FY14" s="652"/>
      <c r="FZ14" s="652"/>
      <c r="GA14" s="652"/>
      <c r="GB14" s="652"/>
      <c r="GC14" s="652"/>
      <c r="GD14" s="652"/>
      <c r="GE14" s="652"/>
      <c r="GF14" s="652"/>
      <c r="GG14" s="652"/>
      <c r="GH14" s="652"/>
      <c r="GI14" s="652"/>
      <c r="GJ14" s="652"/>
      <c r="GK14" s="652"/>
      <c r="GL14" s="652"/>
      <c r="GM14" s="652"/>
      <c r="GN14" s="652"/>
      <c r="GO14" s="652"/>
      <c r="GP14" s="652"/>
      <c r="GQ14" s="652"/>
      <c r="GR14" s="652"/>
      <c r="GS14" s="652"/>
      <c r="GT14" s="652"/>
      <c r="GU14" s="652"/>
      <c r="GV14" s="652"/>
      <c r="GW14" s="652"/>
      <c r="GX14" s="652"/>
      <c r="GY14" s="652"/>
      <c r="GZ14" s="652"/>
      <c r="HA14" s="652"/>
      <c r="HB14" s="652"/>
      <c r="HC14" s="652"/>
      <c r="HD14" s="652"/>
      <c r="HE14" s="652"/>
      <c r="HF14" s="652"/>
      <c r="HG14" s="652"/>
      <c r="HH14" s="652"/>
      <c r="HI14" s="652"/>
      <c r="HJ14" s="652"/>
      <c r="HK14" s="652"/>
      <c r="HL14" s="652"/>
      <c r="HM14" s="652"/>
      <c r="HN14" s="652"/>
      <c r="HO14" s="652"/>
      <c r="HP14" s="652"/>
      <c r="HQ14" s="652"/>
      <c r="HR14" s="652"/>
      <c r="HS14" s="652"/>
      <c r="HT14" s="652"/>
      <c r="HU14" s="652"/>
      <c r="HV14" s="652"/>
      <c r="HW14" s="652"/>
      <c r="HX14" s="652"/>
      <c r="HY14" s="652"/>
      <c r="HZ14" s="652"/>
      <c r="IA14" s="652"/>
      <c r="IB14" s="652"/>
      <c r="IC14" s="652"/>
      <c r="ID14" s="652"/>
      <c r="IE14" s="596"/>
      <c r="IF14" s="652"/>
      <c r="IG14" s="652"/>
      <c r="IH14" s="652"/>
      <c r="II14" s="652"/>
      <c r="IJ14" s="652"/>
      <c r="IK14" s="652"/>
      <c r="IL14" s="652"/>
      <c r="IM14" s="652"/>
      <c r="IN14" s="652"/>
      <c r="IO14" s="652"/>
      <c r="IP14" s="652"/>
      <c r="IQ14" s="652"/>
      <c r="IR14" s="652"/>
      <c r="IS14" s="652"/>
      <c r="IT14" s="652"/>
      <c r="IU14" s="652"/>
      <c r="IV14" s="652"/>
      <c r="IW14" s="652"/>
      <c r="IX14" s="652"/>
      <c r="IY14" s="652"/>
      <c r="IZ14" s="652"/>
      <c r="JA14" s="652"/>
      <c r="JB14" s="652"/>
      <c r="JC14" s="652"/>
      <c r="JD14" s="652"/>
      <c r="JE14" s="652"/>
      <c r="JF14" s="652"/>
      <c r="JG14" s="652"/>
      <c r="JH14" s="652"/>
      <c r="JI14" s="652"/>
      <c r="JJ14" s="652"/>
      <c r="JK14" s="652"/>
      <c r="JL14" s="652"/>
      <c r="JM14" s="652"/>
      <c r="JN14" s="652"/>
      <c r="JO14" s="652"/>
      <c r="JP14" s="652"/>
      <c r="JQ14" s="652"/>
      <c r="JR14" s="652"/>
      <c r="JS14" s="652"/>
      <c r="JT14" s="652"/>
      <c r="JU14" s="652"/>
      <c r="JV14" s="652"/>
      <c r="JW14" s="652"/>
      <c r="JX14" s="652"/>
      <c r="JY14" s="652"/>
      <c r="JZ14" s="652"/>
      <c r="KA14" s="652"/>
      <c r="KB14" s="652"/>
      <c r="KC14" s="652"/>
      <c r="KD14" s="652"/>
      <c r="KE14" s="652"/>
      <c r="KF14" s="652"/>
      <c r="KG14" s="652"/>
      <c r="KH14" s="652"/>
      <c r="KI14" s="652"/>
      <c r="KJ14" s="652"/>
      <c r="KK14" s="652"/>
      <c r="KL14" s="652"/>
      <c r="KM14" s="652"/>
      <c r="KN14" s="652"/>
      <c r="KO14" s="652"/>
      <c r="KP14" s="652"/>
      <c r="KQ14" s="596"/>
      <c r="KR14" s="652"/>
    </row>
    <row r="15" spans="1:304" x14ac:dyDescent="0.25">
      <c r="ES15" s="397"/>
      <c r="ET15" s="397"/>
    </row>
    <row r="16" spans="1:304" x14ac:dyDescent="0.25">
      <c r="ES16" s="397"/>
      <c r="ET16" s="397"/>
    </row>
    <row r="17" spans="27:150" x14ac:dyDescent="0.25">
      <c r="ES17" s="397"/>
      <c r="ET17" s="397"/>
    </row>
    <row r="18" spans="27:150" x14ac:dyDescent="0.25">
      <c r="AA18" s="859"/>
      <c r="AB18" s="859"/>
    </row>
    <row r="20" spans="27:150" ht="12.75" customHeight="1" x14ac:dyDescent="0.25"/>
  </sheetData>
  <sheetProtection sheet="1" objects="1" scenarios="1" selectLockedCells="1"/>
  <mergeCells count="201">
    <mergeCell ref="HR8:HR9"/>
    <mergeCell ref="KP7:KP9"/>
    <mergeCell ref="KR6:KR9"/>
    <mergeCell ref="FP7:FP9"/>
    <mergeCell ref="FQ7:FQ9"/>
    <mergeCell ref="FR7:FR9"/>
    <mergeCell ref="FS7:FS9"/>
    <mergeCell ref="KN8:KN9"/>
    <mergeCell ref="KO8:KO9"/>
    <mergeCell ref="FU8:FU9"/>
    <mergeCell ref="IF8:IF9"/>
    <mergeCell ref="IQ8:IT8"/>
    <mergeCell ref="IU8:IX8"/>
    <mergeCell ref="IY8:JB8"/>
    <mergeCell ref="JC8:JF8"/>
    <mergeCell ref="JG8:JJ8"/>
    <mergeCell ref="JK8:JN8"/>
    <mergeCell ref="JO8:JR8"/>
    <mergeCell ref="JS8:JV8"/>
    <mergeCell ref="ID7:ID9"/>
    <mergeCell ref="HZ8:HZ9"/>
    <mergeCell ref="IA8:IA9"/>
    <mergeCell ref="IB8:IB9"/>
    <mergeCell ref="IC8:IC9"/>
    <mergeCell ref="FL8:FL9"/>
    <mergeCell ref="FM8:FM9"/>
    <mergeCell ref="ES8:ES9"/>
    <mergeCell ref="ET8:ET9"/>
    <mergeCell ref="FE8:FE9"/>
    <mergeCell ref="FH8:FH9"/>
    <mergeCell ref="FI8:FI9"/>
    <mergeCell ref="FF8:FF9"/>
    <mergeCell ref="FG8:FG9"/>
    <mergeCell ref="EU8:EU9"/>
    <mergeCell ref="EV8:EV9"/>
    <mergeCell ref="FJ8:FJ9"/>
    <mergeCell ref="FK8:FK9"/>
    <mergeCell ref="FB8:FB9"/>
    <mergeCell ref="FC8:FC9"/>
    <mergeCell ref="FD8:FD9"/>
    <mergeCell ref="EW8:EW9"/>
    <mergeCell ref="EX8:EX9"/>
    <mergeCell ref="EY8:EY9"/>
    <mergeCell ref="FA8:FA9"/>
    <mergeCell ref="EN7:EN9"/>
    <mergeCell ref="EO7:EO9"/>
    <mergeCell ref="EP7:EP9"/>
    <mergeCell ref="EQ7:EQ9"/>
    <mergeCell ref="EJ7:EJ9"/>
    <mergeCell ref="EK7:EK9"/>
    <mergeCell ref="EL7:EL9"/>
    <mergeCell ref="EM7:EM9"/>
    <mergeCell ref="EZ8:EZ9"/>
    <mergeCell ref="EH7:EH9"/>
    <mergeCell ref="EI7:EI9"/>
    <mergeCell ref="EB7:EB9"/>
    <mergeCell ref="EC7:EC9"/>
    <mergeCell ref="ED7:ED9"/>
    <mergeCell ref="EE7:EE9"/>
    <mergeCell ref="R7:R9"/>
    <mergeCell ref="U7:U9"/>
    <mergeCell ref="W7:W9"/>
    <mergeCell ref="S7:S9"/>
    <mergeCell ref="EF7:EF9"/>
    <mergeCell ref="AD7:AD9"/>
    <mergeCell ref="AS7:AS9"/>
    <mergeCell ref="AT7:AT9"/>
    <mergeCell ref="AV7:AV9"/>
    <mergeCell ref="AU7:AU9"/>
    <mergeCell ref="BE8:BE9"/>
    <mergeCell ref="BF8:BF9"/>
    <mergeCell ref="BA8:BA9"/>
    <mergeCell ref="BB8:BB9"/>
    <mergeCell ref="BC8:BC9"/>
    <mergeCell ref="BD8:BD9"/>
    <mergeCell ref="BG8:BG9"/>
    <mergeCell ref="BH8:BH9"/>
    <mergeCell ref="EG7:EG9"/>
    <mergeCell ref="A6:A9"/>
    <mergeCell ref="C6:C9"/>
    <mergeCell ref="E7:E9"/>
    <mergeCell ref="G7:G9"/>
    <mergeCell ref="B6:B9"/>
    <mergeCell ref="D7:D9"/>
    <mergeCell ref="F7:F9"/>
    <mergeCell ref="D6:G6"/>
    <mergeCell ref="AX8:AX9"/>
    <mergeCell ref="AY8:AY9"/>
    <mergeCell ref="AZ8:AZ9"/>
    <mergeCell ref="I7:I9"/>
    <mergeCell ref="L7:L9"/>
    <mergeCell ref="N7:N9"/>
    <mergeCell ref="M7:M9"/>
    <mergeCell ref="J7:J9"/>
    <mergeCell ref="Y6:Y9"/>
    <mergeCell ref="AJ7:AJ9"/>
    <mergeCell ref="H7:H9"/>
    <mergeCell ref="H6:J6"/>
    <mergeCell ref="AN7:AN9"/>
    <mergeCell ref="V7:V9"/>
    <mergeCell ref="Q7:Q9"/>
    <mergeCell ref="L6:N6"/>
    <mergeCell ref="P6:S6"/>
    <mergeCell ref="U6:W6"/>
    <mergeCell ref="P7:P9"/>
    <mergeCell ref="AF7:AF9"/>
    <mergeCell ref="AE7:AE9"/>
    <mergeCell ref="AH7:AH9"/>
    <mergeCell ref="AK7:AK9"/>
    <mergeCell ref="AM7:AM9"/>
    <mergeCell ref="AG7:AG9"/>
    <mergeCell ref="AI7:AI9"/>
    <mergeCell ref="AL7:AL9"/>
    <mergeCell ref="AA6:AB6"/>
    <mergeCell ref="AA7:AA9"/>
    <mergeCell ref="AB7:AB9"/>
    <mergeCell ref="BK8:BK9"/>
    <mergeCell ref="BL8:BL9"/>
    <mergeCell ref="BM8:BM9"/>
    <mergeCell ref="BS8:BS9"/>
    <mergeCell ref="BI8:BI9"/>
    <mergeCell ref="BJ8:BJ9"/>
    <mergeCell ref="BT8:BT9"/>
    <mergeCell ref="BU8:BU9"/>
    <mergeCell ref="BN8:BN9"/>
    <mergeCell ref="BP8:BP9"/>
    <mergeCell ref="BR8:BR9"/>
    <mergeCell ref="BQ8:BQ9"/>
    <mergeCell ref="BO8:BO9"/>
    <mergeCell ref="BV8:BV9"/>
    <mergeCell ref="BW8:BW9"/>
    <mergeCell ref="BX8:BX9"/>
    <mergeCell ref="BY8:BY9"/>
    <mergeCell ref="BZ8:BZ9"/>
    <mergeCell ref="CA8:CA9"/>
    <mergeCell ref="CB8:CB9"/>
    <mergeCell ref="CC8:CC9"/>
    <mergeCell ref="CD8:CD9"/>
    <mergeCell ref="CE8:CE9"/>
    <mergeCell ref="CF8:CF9"/>
    <mergeCell ref="CG8:CG9"/>
    <mergeCell ref="CH8:CH9"/>
    <mergeCell ref="CI8:CI9"/>
    <mergeCell ref="CJ8:CJ9"/>
    <mergeCell ref="CK8:CK9"/>
    <mergeCell ref="CL8:CL9"/>
    <mergeCell ref="CM8:CM9"/>
    <mergeCell ref="DV8:DV9"/>
    <mergeCell ref="DP8:DP9"/>
    <mergeCell ref="DK8:DK9"/>
    <mergeCell ref="DM8:DM9"/>
    <mergeCell ref="DO8:DO9"/>
    <mergeCell ref="DX8:DX9"/>
    <mergeCell ref="CN8:CN9"/>
    <mergeCell ref="CO8:CO9"/>
    <mergeCell ref="CV7:CV9"/>
    <mergeCell ref="CX7:CX9"/>
    <mergeCell ref="CW7:CW9"/>
    <mergeCell ref="CY7:CY9"/>
    <mergeCell ref="CP7:CU7"/>
    <mergeCell ref="CP8:CP9"/>
    <mergeCell ref="CQ8:CQ9"/>
    <mergeCell ref="CR8:CR9"/>
    <mergeCell ref="CS8:CS9"/>
    <mergeCell ref="CT8:CT9"/>
    <mergeCell ref="CU8:CU9"/>
    <mergeCell ref="AO7:AO9"/>
    <mergeCell ref="AP7:AP9"/>
    <mergeCell ref="AQ7:AQ9"/>
    <mergeCell ref="AR7:AR9"/>
    <mergeCell ref="DZ7:DZ9"/>
    <mergeCell ref="DQ8:DQ9"/>
    <mergeCell ref="DS8:DS9"/>
    <mergeCell ref="DU8:DU9"/>
    <mergeCell ref="DW8:DW9"/>
    <mergeCell ref="DR8:DR9"/>
    <mergeCell ref="DT8:DT9"/>
    <mergeCell ref="DA8:DA9"/>
    <mergeCell ref="DC8:DC9"/>
    <mergeCell ref="DE8:DE9"/>
    <mergeCell ref="DB8:DB9"/>
    <mergeCell ref="DD8:DD9"/>
    <mergeCell ref="DF8:DF9"/>
    <mergeCell ref="DY7:DY9"/>
    <mergeCell ref="DG8:DG9"/>
    <mergeCell ref="DH8:DH9"/>
    <mergeCell ref="DI8:DI9"/>
    <mergeCell ref="DJ8:DJ9"/>
    <mergeCell ref="DL8:DL9"/>
    <mergeCell ref="DN8:DN9"/>
    <mergeCell ref="HQ8:HQ9"/>
    <mergeCell ref="FN8:FN9"/>
    <mergeCell ref="FO8:FO9"/>
    <mergeCell ref="GF8:GH8"/>
    <mergeCell ref="GI8:GK8"/>
    <mergeCell ref="GL8:GN8"/>
    <mergeCell ref="GO8:GQ8"/>
    <mergeCell ref="HA8:HD8"/>
    <mergeCell ref="GR8:GT8"/>
    <mergeCell ref="GU8:GW8"/>
    <mergeCell ref="GX8:GZ8"/>
  </mergeCells>
  <phoneticPr fontId="2" type="noConversion"/>
  <pageMargins left="0" right="0" top="0" bottom="0.23622047244094491" header="0" footer="0"/>
  <pageSetup paperSize="5" scale="50" orientation="landscape" r:id="rId1"/>
  <headerFooter alignWithMargins="0">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INSTRUCTION</vt:lpstr>
      <vt:lpstr>SUMMARY</vt:lpstr>
      <vt:lpstr>PRS-PROJECT</vt:lpstr>
      <vt:lpstr>LEADER-PROJECT</vt:lpstr>
      <vt:lpstr>CLIENT-PROJECT</vt:lpstr>
      <vt:lpstr>CONTRACTOR</vt:lpstr>
      <vt:lpstr>CONSULTANT</vt:lpstr>
      <vt:lpstr>Sheet2</vt:lpstr>
      <vt:lpstr>STAT INFO, DON'T TOUCH</vt:lpstr>
      <vt:lpstr>ACTION INFO, DON'T TOUCH</vt:lpstr>
      <vt:lpstr>'ACTION INFO, DON''T TOUCH'!Print_Area</vt:lpstr>
      <vt:lpstr>'CLIENT-PROJECT'!Print_Area</vt:lpstr>
      <vt:lpstr>CONSULTANT!Print_Area</vt:lpstr>
      <vt:lpstr>CONTRACTOR!Print_Area</vt:lpstr>
      <vt:lpstr>INSTRUCTION!Print_Area</vt:lpstr>
      <vt:lpstr>'LEADER-PROJECT'!Print_Area</vt:lpstr>
      <vt:lpstr>'PRS-PROJECT'!Print_Area</vt:lpstr>
      <vt:lpstr>'STAT INFO, DON''T TOUCH'!Print_Area</vt:lpstr>
      <vt:lpstr>SUMMARY!Print_Area</vt:lpstr>
      <vt:lpstr>'ACTION INFO, DON''T TOUCH'!Print_Titles</vt:lpstr>
      <vt:lpstr>'STAT INFO, DON''T TOUCH'!Print_Titles</vt:lpstr>
      <vt:lpstr>TYPE</vt:lpstr>
    </vt:vector>
  </TitlesOfParts>
  <Company>University of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apandya</dc:creator>
  <cp:lastModifiedBy>Andre Legault</cp:lastModifiedBy>
  <cp:lastPrinted>2010-10-25T19:32:49Z</cp:lastPrinted>
  <dcterms:created xsi:type="dcterms:W3CDTF">2005-06-08T13:33:31Z</dcterms:created>
  <dcterms:modified xsi:type="dcterms:W3CDTF">2010-12-08T16:34:47Z</dcterms:modified>
</cp:coreProperties>
</file>